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Protequ\SW Pricelist\"/>
    </mc:Choice>
  </mc:AlternateContent>
  <xr:revisionPtr revIDLastSave="0" documentId="13_ncr:1_{D0CAA1D1-B1D9-461C-ABE6-FD6F77C9BB79}" xr6:coauthVersionLast="36" xr6:coauthVersionMax="36" xr10:uidLastSave="{00000000-0000-0000-0000-000000000000}"/>
  <bookViews>
    <workbookView xWindow="0" yWindow="0" windowWidth="28780" windowHeight="13450" activeTab="1" xr2:uid="{00000000-000D-0000-FFFF-FFFF00000000}"/>
  </bookViews>
  <sheets>
    <sheet name="Products" sheetId="1" r:id="rId1"/>
    <sheet name="Proposal" sheetId="2" r:id="rId2"/>
  </sheets>
  <calcPr calcId="191029"/>
</workbook>
</file>

<file path=xl/calcChain.xml><?xml version="1.0" encoding="utf-8"?>
<calcChain xmlns="http://schemas.openxmlformats.org/spreadsheetml/2006/main">
  <c r="H27" i="2" l="1"/>
  <c r="H86" i="2" s="1"/>
  <c r="F27" i="2"/>
  <c r="E27" i="2"/>
  <c r="D27" i="2"/>
  <c r="C27" i="2"/>
  <c r="H21" i="2"/>
  <c r="F21" i="2"/>
  <c r="E21" i="2"/>
  <c r="D21" i="2"/>
  <c r="C21" i="2"/>
  <c r="H20" i="2"/>
  <c r="F20" i="2"/>
  <c r="E20" i="2"/>
  <c r="D20" i="2"/>
  <c r="C20" i="2"/>
  <c r="H19" i="2"/>
  <c r="F19" i="2"/>
  <c r="E19" i="2"/>
  <c r="D19" i="2"/>
  <c r="C19" i="2"/>
  <c r="E18" i="2"/>
  <c r="F18" i="2" s="1"/>
  <c r="H18" i="2" s="1"/>
  <c r="D18" i="2"/>
  <c r="C18" i="2"/>
  <c r="E17" i="2"/>
  <c r="F17" i="2" s="1"/>
  <c r="H17" i="2" s="1"/>
  <c r="D17" i="2"/>
  <c r="C17" i="2"/>
  <c r="H84" i="2" l="1"/>
  <c r="F84" i="2"/>
  <c r="E84" i="2"/>
  <c r="D84" i="2"/>
  <c r="C84" i="2"/>
  <c r="H83" i="2"/>
  <c r="F83" i="2"/>
  <c r="E83" i="2"/>
  <c r="D83" i="2"/>
  <c r="C83" i="2"/>
  <c r="H82" i="2"/>
  <c r="F82" i="2"/>
  <c r="E82" i="2"/>
  <c r="D82" i="2"/>
  <c r="C82" i="2"/>
  <c r="H81" i="2"/>
  <c r="F81" i="2"/>
  <c r="E81" i="2"/>
  <c r="D81" i="2"/>
  <c r="C81" i="2"/>
  <c r="H80" i="2"/>
  <c r="F80" i="2"/>
  <c r="E80" i="2"/>
  <c r="D80" i="2"/>
  <c r="C80" i="2"/>
  <c r="E76" i="2"/>
  <c r="F76" i="2" s="1"/>
  <c r="H76" i="2" s="1"/>
  <c r="D76" i="2"/>
  <c r="C76" i="2"/>
  <c r="E75" i="2"/>
  <c r="F75" i="2" s="1"/>
  <c r="H75" i="2" s="1"/>
  <c r="D75" i="2"/>
  <c r="C75" i="2"/>
  <c r="H74" i="2"/>
  <c r="F74" i="2"/>
  <c r="E74" i="2"/>
  <c r="D74" i="2"/>
  <c r="C74" i="2"/>
  <c r="H73" i="2"/>
  <c r="F73" i="2"/>
  <c r="E73" i="2"/>
  <c r="D73" i="2"/>
  <c r="C73" i="2"/>
  <c r="H72" i="2"/>
  <c r="F72" i="2"/>
  <c r="E72" i="2"/>
  <c r="D72" i="2"/>
  <c r="C72" i="2"/>
  <c r="H68" i="2"/>
  <c r="F68" i="2"/>
  <c r="E68" i="2"/>
  <c r="D68" i="2"/>
  <c r="C68" i="2"/>
  <c r="H67" i="2"/>
  <c r="F67" i="2"/>
  <c r="E67" i="2"/>
  <c r="D67" i="2"/>
  <c r="C67" i="2"/>
  <c r="E66" i="2"/>
  <c r="F66" i="2" s="1"/>
  <c r="H66" i="2" s="1"/>
  <c r="D66" i="2"/>
  <c r="C66" i="2"/>
  <c r="H65" i="2"/>
  <c r="F65" i="2"/>
  <c r="E65" i="2"/>
  <c r="D65" i="2"/>
  <c r="C65" i="2"/>
  <c r="H64" i="2"/>
  <c r="F64" i="2"/>
  <c r="E64" i="2"/>
  <c r="D64" i="2"/>
  <c r="C64" i="2"/>
  <c r="H60" i="2"/>
  <c r="F60" i="2"/>
  <c r="E60" i="2"/>
  <c r="D60" i="2"/>
  <c r="C60" i="2"/>
  <c r="E59" i="2"/>
  <c r="F59" i="2" s="1"/>
  <c r="H59" i="2" s="1"/>
  <c r="D59" i="2"/>
  <c r="C59" i="2"/>
  <c r="H58" i="2"/>
  <c r="F58" i="2"/>
  <c r="E58" i="2"/>
  <c r="D58" i="2"/>
  <c r="C58" i="2"/>
  <c r="H57" i="2"/>
  <c r="F57" i="2"/>
  <c r="E57" i="2"/>
  <c r="D57" i="2"/>
  <c r="C57" i="2"/>
  <c r="H56" i="2"/>
  <c r="F56" i="2"/>
  <c r="E56" i="2"/>
  <c r="D56" i="2"/>
  <c r="C56" i="2"/>
  <c r="H52" i="2"/>
  <c r="F52" i="2"/>
  <c r="E52" i="2"/>
  <c r="D52" i="2"/>
  <c r="C52" i="2"/>
  <c r="E51" i="2"/>
  <c r="F51" i="2" s="1"/>
  <c r="H51" i="2" s="1"/>
  <c r="D51" i="2"/>
  <c r="C51" i="2"/>
  <c r="H50" i="2"/>
  <c r="F50" i="2"/>
  <c r="E50" i="2"/>
  <c r="D50" i="2"/>
  <c r="C50" i="2"/>
  <c r="H49" i="2"/>
  <c r="F49" i="2"/>
  <c r="E49" i="2"/>
  <c r="D49" i="2"/>
  <c r="C49" i="2"/>
  <c r="H48" i="2"/>
  <c r="F48" i="2"/>
  <c r="E48" i="2"/>
  <c r="D48" i="2"/>
  <c r="C48" i="2"/>
  <c r="H44" i="2"/>
  <c r="F44" i="2"/>
  <c r="E44" i="2"/>
  <c r="D44" i="2"/>
  <c r="C44" i="2"/>
  <c r="H43" i="2"/>
  <c r="F43" i="2"/>
  <c r="E43" i="2"/>
  <c r="D43" i="2"/>
  <c r="C43" i="2"/>
  <c r="E42" i="2"/>
  <c r="F42" i="2" s="1"/>
  <c r="H42" i="2" s="1"/>
  <c r="D42" i="2"/>
  <c r="C42" i="2"/>
  <c r="H41" i="2"/>
  <c r="F41" i="2"/>
  <c r="E41" i="2"/>
  <c r="D41" i="2"/>
  <c r="C41" i="2"/>
  <c r="H40" i="2"/>
  <c r="F40" i="2"/>
  <c r="E40" i="2"/>
  <c r="D40" i="2"/>
  <c r="C40" i="2"/>
  <c r="H36" i="2"/>
  <c r="F36" i="2"/>
  <c r="E36" i="2"/>
  <c r="D36" i="2"/>
  <c r="C36" i="2"/>
  <c r="H35" i="2"/>
  <c r="F35" i="2"/>
  <c r="E35" i="2"/>
  <c r="D35" i="2"/>
  <c r="C35" i="2"/>
  <c r="H34" i="2"/>
  <c r="F34" i="2"/>
  <c r="E34" i="2"/>
  <c r="D34" i="2"/>
  <c r="C34" i="2"/>
  <c r="H33" i="2"/>
  <c r="F33" i="2"/>
  <c r="E33" i="2"/>
  <c r="D33" i="2"/>
  <c r="C33" i="2"/>
  <c r="H32" i="2"/>
  <c r="F32" i="2"/>
  <c r="E32" i="2"/>
  <c r="D32" i="2"/>
  <c r="C32" i="2"/>
  <c r="H28" i="2"/>
  <c r="F28" i="2"/>
  <c r="E28" i="2"/>
  <c r="D28" i="2"/>
  <c r="C28" i="2"/>
  <c r="H26" i="2"/>
  <c r="F26" i="2"/>
  <c r="E26" i="2"/>
  <c r="D26" i="2"/>
  <c r="C26" i="2"/>
  <c r="E25" i="2"/>
  <c r="F25" i="2" s="1"/>
  <c r="H25" i="2" s="1"/>
  <c r="D25" i="2"/>
  <c r="C25" i="2"/>
  <c r="E24" i="2"/>
  <c r="F24" i="2" s="1"/>
  <c r="H24" i="2" s="1"/>
  <c r="D24" i="2"/>
  <c r="C24" i="2"/>
  <c r="E16" i="2"/>
  <c r="F16" i="2" s="1"/>
  <c r="H16" i="2" s="1"/>
  <c r="D16" i="2"/>
  <c r="C16" i="2"/>
  <c r="E15" i="2"/>
  <c r="F15" i="2" s="1"/>
  <c r="H15" i="2" s="1"/>
  <c r="D15" i="2"/>
  <c r="C15" i="2"/>
  <c r="E14" i="2"/>
  <c r="F14" i="2" s="1"/>
  <c r="H14" i="2" s="1"/>
  <c r="D14" i="2"/>
  <c r="C14" i="2"/>
  <c r="E13" i="2"/>
  <c r="F13" i="2" s="1"/>
  <c r="H13" i="2" s="1"/>
  <c r="D13" i="2"/>
  <c r="C13" i="2"/>
  <c r="E12" i="2"/>
  <c r="F12" i="2" s="1"/>
  <c r="H12" i="2" s="1"/>
  <c r="D12" i="2"/>
  <c r="C12" i="2"/>
  <c r="C6" i="2"/>
</calcChain>
</file>

<file path=xl/sharedStrings.xml><?xml version="1.0" encoding="utf-8"?>
<sst xmlns="http://schemas.openxmlformats.org/spreadsheetml/2006/main" count="279" uniqueCount="104">
  <si>
    <t>Category</t>
  </si>
  <si>
    <t>Discount (%)</t>
  </si>
  <si>
    <t>Basic modules</t>
  </si>
  <si>
    <t>Adapters for Access Control</t>
  </si>
  <si>
    <t>Adapters for CCTV</t>
  </si>
  <si>
    <t>Adapters for Intrusion Systems</t>
  </si>
  <si>
    <t>Adapters for Fire Control Systems</t>
  </si>
  <si>
    <t>Adapters for Building Automation</t>
  </si>
  <si>
    <t>Special Adapters</t>
  </si>
  <si>
    <t>Service Fees</t>
  </si>
  <si>
    <t>Upgrade Fees</t>
  </si>
  <si>
    <t>Code</t>
  </si>
  <si>
    <t>Product Name</t>
  </si>
  <si>
    <t>Unit</t>
  </si>
  <si>
    <t>End User Price</t>
  </si>
  <si>
    <t>Main Database Module</t>
  </si>
  <si>
    <t>Server</t>
  </si>
  <si>
    <t>User Management Module</t>
  </si>
  <si>
    <t>CCTV Integration Adapter</t>
  </si>
  <si>
    <t>Annual Support Fee</t>
  </si>
  <si>
    <t>License</t>
  </si>
  <si>
    <t>Customer Name:</t>
  </si>
  <si>
    <t>Project Name:</t>
  </si>
  <si>
    <t>Proposal Date:</t>
  </si>
  <si>
    <t>Prepared By:</t>
  </si>
  <si>
    <t>Partner Price</t>
  </si>
  <si>
    <t>Quantity</t>
  </si>
  <si>
    <t>Total Price</t>
  </si>
  <si>
    <t>Polygon Security</t>
  </si>
  <si>
    <t>Jan Psenicka</t>
  </si>
  <si>
    <t>Version:</t>
  </si>
  <si>
    <t>Country:</t>
  </si>
  <si>
    <t>Egypt</t>
  </si>
  <si>
    <t>Military storage New Cairo</t>
  </si>
  <si>
    <t>Total Summary</t>
  </si>
  <si>
    <t>Project Proposal for PQ Integration solution</t>
  </si>
  <si>
    <t>CCTV HIKVISION Integration Adapter</t>
  </si>
  <si>
    <t>CCTV DAHUA Integration Adapter</t>
  </si>
  <si>
    <t>Adapters for ACCESS</t>
  </si>
  <si>
    <t>HID AERO</t>
  </si>
  <si>
    <t>Suprema</t>
  </si>
  <si>
    <t>Server + DB</t>
  </si>
  <si>
    <t>Users management</t>
  </si>
  <si>
    <t>Monitoring module</t>
  </si>
  <si>
    <t>Controlling module</t>
  </si>
  <si>
    <t>Back up module</t>
  </si>
  <si>
    <t>Visualization module</t>
  </si>
  <si>
    <t>Systems interaction module</t>
  </si>
  <si>
    <t>Time &amp; Attendance module</t>
  </si>
  <si>
    <t>Reporting module</t>
  </si>
  <si>
    <t>API module</t>
  </si>
  <si>
    <t>T&amp;A module</t>
  </si>
  <si>
    <t>Interoperability module</t>
  </si>
  <si>
    <t>API for 3rd parties development</t>
  </si>
  <si>
    <t>Package</t>
  </si>
  <si>
    <t>Reader</t>
  </si>
  <si>
    <t>Adapters for INTRUSION</t>
  </si>
  <si>
    <t>HIKVISION</t>
  </si>
  <si>
    <t>DAHUA</t>
  </si>
  <si>
    <t>GALAXY</t>
  </si>
  <si>
    <t>PARADOX EVO192</t>
  </si>
  <si>
    <t>Adapters for FIRE</t>
  </si>
  <si>
    <t>Service Fee</t>
  </si>
  <si>
    <t>Servis Asistence</t>
  </si>
  <si>
    <t>Servis Help Desk</t>
  </si>
  <si>
    <t>Servis Non Warranty</t>
  </si>
  <si>
    <t>Training</t>
  </si>
  <si>
    <t>PQ Upgrade</t>
  </si>
  <si>
    <t>1 Year Upgrade</t>
  </si>
  <si>
    <t>2 Year Upgrade</t>
  </si>
  <si>
    <t>3 Year Upgrade</t>
  </si>
  <si>
    <t>Server license change</t>
  </si>
  <si>
    <t>PROTEQU PRICELIST</t>
  </si>
  <si>
    <t>Schrack Seconet</t>
  </si>
  <si>
    <t>Honeywell Esser</t>
  </si>
  <si>
    <t>Adapeter for Irrigation</t>
  </si>
  <si>
    <t>Rainbird</t>
  </si>
  <si>
    <t>Rainbird Irrigation technology</t>
  </si>
  <si>
    <t>Fire Schrack Seconet system</t>
  </si>
  <si>
    <t>Fire Honeywell ESSER system</t>
  </si>
  <si>
    <t>Detector</t>
  </si>
  <si>
    <t>Camera</t>
  </si>
  <si>
    <t>Adapters for BMS</t>
  </si>
  <si>
    <t>Honeywell EBI</t>
  </si>
  <si>
    <t>Honeywell EBI Building Automation</t>
  </si>
  <si>
    <t>End Point</t>
  </si>
  <si>
    <t>Support Assistance with Commissioning</t>
  </si>
  <si>
    <t>Support Assistance generally</t>
  </si>
  <si>
    <t>Support Assistance our of warranty</t>
  </si>
  <si>
    <t>Training session</t>
  </si>
  <si>
    <t>Hour</t>
  </si>
  <si>
    <t>Annual support fee unlimited time</t>
  </si>
  <si>
    <t>Swap the PQ lilcense between 2 servers</t>
  </si>
  <si>
    <t>Additional server</t>
  </si>
  <si>
    <t>Additional server license</t>
  </si>
  <si>
    <t>Category (ACCESS)</t>
  </si>
  <si>
    <t>Category (BASIC MODULES)</t>
  </si>
  <si>
    <t>Category (CCTV)</t>
  </si>
  <si>
    <t>Category (INTRUSION)</t>
  </si>
  <si>
    <t>Category (FIRE DETECTION)</t>
  </si>
  <si>
    <t>Category(BMS)</t>
  </si>
  <si>
    <t>Category (SPECIAL DEVICES)</t>
  </si>
  <si>
    <t>Category (SERVICES)</t>
  </si>
  <si>
    <t>Category UPGRADES and LICENSE CH.)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</si>
</sst>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[$€-2]\ * #,##0.00_);_([$€-2]\ * \(#,##0.00\);_([$€-2]\ * &quot;-&quot;??_);_(@_)"/>
    <numFmt numFmtId="165" formatCode="_([$€-2]\ * #,##0_);_([$€-2]\ * \(#,##0\);_([$€-2]\ * &quot;-&quot;_);_(@_)"/>
    <numFmt numFmtId="166" formatCode="_ * #,##0.00_)\ [$€-1]_ ;_ * \(#,##0.00\)\ [$€-1]_ ;_ * &quot;-&quot;??_)\ [$€-1]_ ;_ @_ "/>
    <numFmt numFmtId="167" formatCode="[$-409]mmmm\ d\,\ yyyy;@"/>
    <numFmt numFmtId="168" formatCode="[$€-2]\ #,##0_);\([$€-2]\ #,##0\)"/>
    <numFmt numFmtId="169" formatCode="[$€-2]\ #,##0.00_);\([$€-2]\ #,##0.00\)"/>
  </numFmts>
  <fonts count="1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00B0F0"/>
      <name val="Calibri"/>
      <family val="2"/>
    </font>
    <font>
      <sz val="11"/>
      <color rgb="FF00B0F0"/>
      <name val="Calibri"/>
      <family val="2"/>
      <scheme val="minor"/>
    </font>
    <font>
      <b/>
      <sz val="11"/>
      <color rgb="FF00B0F0"/>
      <name val="Calibri"/>
      <family val="2"/>
    </font>
    <font>
      <b/>
      <sz val="14"/>
      <color rgb="FF00B0F0"/>
      <name val="Calibri"/>
      <family val="2"/>
    </font>
    <font>
      <b/>
      <sz val="14"/>
      <color rgb="FF00B0F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B0F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B0F0"/>
      </bottom>
      <diagonal/>
    </border>
    <border>
      <left/>
      <right/>
      <top style="medium">
        <color rgb="FF00B0F0"/>
      </top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 style="medium">
        <color rgb="FF00B0F0"/>
      </top>
      <bottom style="medium">
        <color rgb="FF00B0F0"/>
      </bottom>
      <diagonal/>
    </border>
    <border>
      <left/>
      <right style="medium">
        <color rgb="FF00B0F0"/>
      </right>
      <top/>
      <bottom style="medium">
        <color rgb="FF00B0F0"/>
      </bottom>
      <diagonal/>
    </border>
    <border>
      <left/>
      <right style="medium">
        <color rgb="FF00B0F0"/>
      </right>
      <top style="medium">
        <color rgb="FF00B0F0"/>
      </top>
      <bottom/>
      <diagonal/>
    </border>
    <border>
      <left/>
      <right style="medium">
        <color rgb="FF00B0F0"/>
      </right>
      <top/>
      <bottom/>
      <diagonal/>
    </border>
    <border>
      <left style="medium">
        <color rgb="FF00B0F0"/>
      </left>
      <right style="medium">
        <color rgb="FF00B0F0"/>
      </right>
      <top/>
      <bottom style="medium">
        <color rgb="FF00B0F0"/>
      </bottom>
      <diagonal/>
    </border>
    <border>
      <left style="medium">
        <color rgb="FF00B0F0"/>
      </left>
      <right style="medium">
        <color rgb="FF00B0F0"/>
      </right>
      <top/>
      <bottom/>
      <diagonal/>
    </border>
    <border>
      <left style="medium">
        <color rgb="FF00B0F0"/>
      </left>
      <right/>
      <top/>
      <bottom/>
      <diagonal/>
    </border>
    <border>
      <left style="thin">
        <color rgb="FF00B0F0"/>
      </left>
      <right style="thin">
        <color rgb="FF00B0F0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2" borderId="1" xfId="0" applyFill="1" applyBorder="1"/>
    <xf numFmtId="0" fontId="4" fillId="2" borderId="1" xfId="0" applyFont="1" applyFill="1" applyBorder="1" applyAlignment="1">
      <alignment horizontal="center"/>
    </xf>
    <xf numFmtId="0" fontId="0" fillId="2" borderId="2" xfId="0" applyFill="1" applyBorder="1"/>
    <xf numFmtId="0" fontId="4" fillId="2" borderId="2" xfId="0" applyFont="1" applyFill="1" applyBorder="1"/>
    <xf numFmtId="0" fontId="4" fillId="2" borderId="6" xfId="0" applyFont="1" applyFill="1" applyBorder="1"/>
    <xf numFmtId="0" fontId="4" fillId="2" borderId="4" xfId="0" applyFont="1" applyFill="1" applyBorder="1"/>
    <xf numFmtId="0" fontId="6" fillId="2" borderId="1" xfId="0" applyFont="1" applyFill="1" applyBorder="1" applyAlignment="1">
      <alignment horizontal="left"/>
    </xf>
    <xf numFmtId="0" fontId="5" fillId="3" borderId="5" xfId="0" applyFont="1" applyFill="1" applyBorder="1"/>
    <xf numFmtId="0" fontId="5" fillId="3" borderId="0" xfId="0" applyFont="1" applyFill="1"/>
    <xf numFmtId="0" fontId="6" fillId="2" borderId="2" xfId="0" applyFont="1" applyFill="1" applyBorder="1" applyAlignment="1">
      <alignment horizontal="center"/>
    </xf>
    <xf numFmtId="165" fontId="6" fillId="2" borderId="2" xfId="0" applyNumberFormat="1" applyFont="1" applyFill="1" applyBorder="1" applyAlignment="1">
      <alignment horizontal="center"/>
    </xf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/>
    <xf numFmtId="0" fontId="6" fillId="2" borderId="7" xfId="0" applyFont="1" applyFill="1" applyBorder="1" applyAlignment="1">
      <alignment horizontal="left"/>
    </xf>
    <xf numFmtId="0" fontId="5" fillId="3" borderId="8" xfId="0" applyFont="1" applyFill="1" applyBorder="1"/>
    <xf numFmtId="0" fontId="4" fillId="2" borderId="8" xfId="0" applyFont="1" applyFill="1" applyBorder="1"/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0" fontId="4" fillId="2" borderId="7" xfId="0" applyFont="1" applyFill="1" applyBorder="1" applyAlignment="1"/>
    <xf numFmtId="0" fontId="5" fillId="3" borderId="8" xfId="0" applyFont="1" applyFill="1" applyBorder="1" applyAlignment="1">
      <alignment horizontal="center"/>
    </xf>
    <xf numFmtId="166" fontId="4" fillId="2" borderId="8" xfId="0" applyNumberFormat="1" applyFont="1" applyFill="1" applyBorder="1" applyAlignment="1">
      <alignment horizontal="center"/>
    </xf>
    <xf numFmtId="165" fontId="4" fillId="2" borderId="7" xfId="0" applyNumberFormat="1" applyFont="1" applyFill="1" applyBorder="1" applyAlignment="1">
      <alignment horizontal="center"/>
    </xf>
    <xf numFmtId="1" fontId="4" fillId="2" borderId="8" xfId="0" applyNumberFormat="1" applyFont="1" applyFill="1" applyBorder="1" applyAlignment="1">
      <alignment horizontal="center"/>
    </xf>
    <xf numFmtId="1" fontId="4" fillId="2" borderId="7" xfId="0" applyNumberFormat="1" applyFont="1" applyFill="1" applyBorder="1" applyAlignment="1">
      <alignment horizontal="center"/>
    </xf>
    <xf numFmtId="0" fontId="1" fillId="2" borderId="0" xfId="0" applyFont="1" applyFill="1"/>
    <xf numFmtId="167" fontId="1" fillId="2" borderId="0" xfId="0" applyNumberFormat="1" applyFont="1" applyFill="1" applyAlignment="1">
      <alignment horizontal="left"/>
    </xf>
    <xf numFmtId="0" fontId="1" fillId="2" borderId="0" xfId="0" applyFont="1" applyFill="1" applyAlignment="1">
      <alignment horizontal="left"/>
    </xf>
    <xf numFmtId="168" fontId="4" fillId="2" borderId="0" xfId="0" applyNumberFormat="1" applyFont="1" applyFill="1"/>
    <xf numFmtId="0" fontId="5" fillId="2" borderId="6" xfId="0" applyFont="1" applyFill="1" applyBorder="1"/>
    <xf numFmtId="0" fontId="2" fillId="2" borderId="6" xfId="0" applyFont="1" applyFill="1" applyBorder="1"/>
    <xf numFmtId="0" fontId="5" fillId="3" borderId="6" xfId="0" applyFont="1" applyFill="1" applyBorder="1"/>
    <xf numFmtId="0" fontId="5" fillId="2" borderId="8" xfId="0" applyFont="1" applyFill="1" applyBorder="1"/>
    <xf numFmtId="0" fontId="2" fillId="2" borderId="3" xfId="0" applyFont="1" applyFill="1" applyBorder="1" applyAlignment="1">
      <alignment horizontal="center"/>
    </xf>
    <xf numFmtId="164" fontId="4" fillId="2" borderId="10" xfId="0" applyNumberFormat="1" applyFont="1" applyFill="1" applyBorder="1"/>
    <xf numFmtId="0" fontId="3" fillId="2" borderId="0" xfId="0" applyFont="1" applyFill="1" applyAlignment="1">
      <alignment horizontal="center"/>
    </xf>
    <xf numFmtId="0" fontId="4" fillId="2" borderId="0" xfId="0" applyFont="1" applyFill="1"/>
    <xf numFmtId="169" fontId="4" fillId="2" borderId="0" xfId="0" applyNumberFormat="1" applyFont="1" applyFill="1" applyAlignment="1">
      <alignment horizontal="right"/>
    </xf>
    <xf numFmtId="0" fontId="9" fillId="2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2417379</xdr:colOff>
      <xdr:row>0</xdr:row>
      <xdr:rowOff>74448</xdr:rowOff>
    </xdr:from>
    <xdr:to>
      <xdr:col>4</xdr:col>
      <xdr:colOff>1058997</xdr:colOff>
      <xdr:row>3</xdr:row>
      <xdr:rowOff>125029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9A2AEF-4601-4D0F-ACA9-1E3C28F85C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61" t="36618" r="7392" b="38516"/>
        <a:stretch/>
      </xdr:blipFill>
      <xdr:spPr>
        <a:xfrm>
          <a:off x="6223000" y="74448"/>
          <a:ext cx="2158204" cy="628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1321990</xdr:colOff>
      <xdr:row>1</xdr:row>
      <xdr:rowOff>38100</xdr:rowOff>
    </xdr:from>
    <xdr:to>
      <xdr:col>7</xdr:col>
      <xdr:colOff>1340244</xdr:colOff>
      <xdr:row>4</xdr:row>
      <xdr:rowOff>31750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AB004C2-D104-4EE8-BC5B-E4A0F6595B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61" t="36618" r="7392" b="38516"/>
        <a:stretch/>
      </xdr:blipFill>
      <xdr:spPr>
        <a:xfrm>
          <a:off x="8859440" y="222250"/>
          <a:ext cx="2158204" cy="628650"/>
        </a:xfrm>
        <a:prstGeom prst="rect">
          <a:avLst/>
        </a:prstGeom>
      </xdr:spPr>
    </xdr:pic>
    <xdr:clientData/>
  </xdr:twoCellAnchor>
  <xdr:twoCellAnchor editAs="oneCell">
    <xdr:from>
      <xdr:col>7</xdr:col>
      <xdr:colOff>146050</xdr:colOff>
      <xdr:row>4</xdr:row>
      <xdr:rowOff>82550</xdr:rowOff>
    </xdr:from>
    <xdr:to>
      <xdr:col>7</xdr:col>
      <xdr:colOff>1295400</xdr:colOff>
      <xdr:row>8</xdr:row>
      <xdr:rowOff>112183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4D8F14B3-B9A3-49FB-AC86-7B7415D3A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3450" y="901700"/>
          <a:ext cx="1149350" cy="7662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E79"/>
  <sheetViews>
    <sheetView topLeftCell="A43" zoomScale="145" zoomScaleNormal="145" workbookViewId="0">
      <selection activeCell="D11" sqref="D11"/>
    </sheetView>
  </sheetViews>
  <sheetFormatPr defaultRowHeight="14.5" x14ac:dyDescent="0.35"/>
  <cols>
    <col min="1" max="1" width="33.54296875" customWidth="1"/>
    <col min="2" max="2" width="22" customWidth="1"/>
    <col min="3" max="3" width="36" customWidth="1"/>
    <col min="4" max="4" width="14.36328125" customWidth="1"/>
    <col min="5" max="5" width="17.36328125" customWidth="1"/>
  </cols>
  <sheetData>
    <row r="1" spans="1:5" ht="15" thickBot="1" x14ac:dyDescent="0.4">
      <c r="A1" s="36" t="s">
        <v>0</v>
      </c>
      <c r="B1" s="39" t="s">
        <v>1</v>
      </c>
      <c r="C1" s="5"/>
      <c r="D1" s="5"/>
      <c r="E1" s="5"/>
    </row>
    <row r="2" spans="1:5" ht="15" thickBot="1" x14ac:dyDescent="0.4">
      <c r="A2" s="37" t="s">
        <v>2</v>
      </c>
      <c r="B2" s="40">
        <v>0.2</v>
      </c>
      <c r="C2" s="5"/>
      <c r="D2" s="5"/>
      <c r="E2" s="5"/>
    </row>
    <row r="3" spans="1:5" ht="15" thickBot="1" x14ac:dyDescent="0.4">
      <c r="A3" s="37" t="s">
        <v>3</v>
      </c>
      <c r="B3" s="40">
        <v>0.2</v>
      </c>
      <c r="C3" s="5"/>
      <c r="D3" s="5"/>
      <c r="E3" s="5"/>
    </row>
    <row r="4" spans="1:5" ht="15" thickBot="1" x14ac:dyDescent="0.4">
      <c r="A4" s="37" t="s">
        <v>4</v>
      </c>
      <c r="B4" s="40">
        <v>0.2</v>
      </c>
      <c r="C4" s="5"/>
      <c r="D4" s="5"/>
      <c r="E4" s="5"/>
    </row>
    <row r="5" spans="1:5" ht="15" thickBot="1" x14ac:dyDescent="0.4">
      <c r="A5" s="37" t="s">
        <v>5</v>
      </c>
      <c r="B5" s="40">
        <v>0.2</v>
      </c>
      <c r="C5" s="5"/>
      <c r="D5" s="5"/>
      <c r="E5" s="5"/>
    </row>
    <row r="6" spans="1:5" ht="15" thickBot="1" x14ac:dyDescent="0.4">
      <c r="A6" s="37" t="s">
        <v>6</v>
      </c>
      <c r="B6" s="40">
        <v>0.2</v>
      </c>
      <c r="C6" s="5"/>
      <c r="D6" s="5"/>
      <c r="E6" s="5"/>
    </row>
    <row r="7" spans="1:5" ht="16" thickBot="1" x14ac:dyDescent="0.4">
      <c r="A7" s="37" t="s">
        <v>7</v>
      </c>
      <c r="B7" s="40">
        <v>0.2</v>
      </c>
      <c r="C7" s="45" t="s">
        <v>72</v>
      </c>
      <c r="D7" s="46"/>
      <c r="E7" s="5"/>
    </row>
    <row r="8" spans="1:5" ht="15" thickBot="1" x14ac:dyDescent="0.4">
      <c r="A8" s="37" t="s">
        <v>8</v>
      </c>
      <c r="B8" s="40">
        <v>0.2</v>
      </c>
      <c r="C8" s="5"/>
      <c r="D8" s="5"/>
      <c r="E8" s="5"/>
    </row>
    <row r="9" spans="1:5" ht="15" thickBot="1" x14ac:dyDescent="0.4">
      <c r="A9" s="37" t="s">
        <v>9</v>
      </c>
      <c r="B9" s="40">
        <v>0.2</v>
      </c>
      <c r="C9" s="5"/>
      <c r="D9" s="5"/>
      <c r="E9" s="5"/>
    </row>
    <row r="10" spans="1:5" ht="15" thickBot="1" x14ac:dyDescent="0.4">
      <c r="A10" s="37" t="s">
        <v>10</v>
      </c>
      <c r="B10" s="40">
        <v>0.2</v>
      </c>
      <c r="C10" s="5"/>
      <c r="D10" s="5"/>
      <c r="E10" s="5"/>
    </row>
    <row r="11" spans="1:5" x14ac:dyDescent="0.35">
      <c r="A11" s="11"/>
      <c r="B11" s="23"/>
      <c r="C11" s="5"/>
      <c r="D11" s="5"/>
      <c r="E11" s="5"/>
    </row>
    <row r="12" spans="1:5" x14ac:dyDescent="0.35">
      <c r="A12" s="38" t="s">
        <v>96</v>
      </c>
      <c r="B12" s="22" t="s">
        <v>11</v>
      </c>
      <c r="C12" s="22" t="s">
        <v>12</v>
      </c>
      <c r="D12" s="22" t="s">
        <v>13</v>
      </c>
      <c r="E12" s="15" t="s">
        <v>14</v>
      </c>
    </row>
    <row r="13" spans="1:5" x14ac:dyDescent="0.35">
      <c r="A13" s="11" t="s">
        <v>2</v>
      </c>
      <c r="B13" s="23" t="s">
        <v>41</v>
      </c>
      <c r="C13" s="23" t="s">
        <v>15</v>
      </c>
      <c r="D13" s="23" t="s">
        <v>16</v>
      </c>
      <c r="E13" s="41">
        <v>500</v>
      </c>
    </row>
    <row r="14" spans="1:5" x14ac:dyDescent="0.35">
      <c r="A14" s="11" t="s">
        <v>2</v>
      </c>
      <c r="B14" s="23" t="s">
        <v>42</v>
      </c>
      <c r="C14" s="23" t="s">
        <v>17</v>
      </c>
      <c r="D14" s="23" t="s">
        <v>16</v>
      </c>
      <c r="E14" s="41">
        <v>400</v>
      </c>
    </row>
    <row r="15" spans="1:5" x14ac:dyDescent="0.35">
      <c r="A15" s="11" t="s">
        <v>2</v>
      </c>
      <c r="B15" s="23" t="s">
        <v>43</v>
      </c>
      <c r="C15" s="5" t="s">
        <v>43</v>
      </c>
      <c r="D15" s="23" t="s">
        <v>16</v>
      </c>
      <c r="E15" s="41">
        <v>300</v>
      </c>
    </row>
    <row r="16" spans="1:5" x14ac:dyDescent="0.35">
      <c r="A16" s="11" t="s">
        <v>2</v>
      </c>
      <c r="B16" s="23" t="s">
        <v>44</v>
      </c>
      <c r="C16" s="5" t="s">
        <v>44</v>
      </c>
      <c r="D16" s="23" t="s">
        <v>16</v>
      </c>
      <c r="E16" s="41">
        <v>300</v>
      </c>
    </row>
    <row r="17" spans="1:5" x14ac:dyDescent="0.35">
      <c r="A17" s="11" t="s">
        <v>2</v>
      </c>
      <c r="B17" s="23" t="s">
        <v>45</v>
      </c>
      <c r="C17" s="5" t="s">
        <v>45</v>
      </c>
      <c r="D17" s="23" t="s">
        <v>16</v>
      </c>
      <c r="E17" s="41">
        <v>300</v>
      </c>
    </row>
    <row r="18" spans="1:5" x14ac:dyDescent="0.35">
      <c r="A18" s="11" t="s">
        <v>2</v>
      </c>
      <c r="B18" s="23" t="s">
        <v>46</v>
      </c>
      <c r="C18" s="5" t="s">
        <v>46</v>
      </c>
      <c r="D18" s="23" t="s">
        <v>16</v>
      </c>
      <c r="E18" s="41">
        <v>300</v>
      </c>
    </row>
    <row r="19" spans="1:5" x14ac:dyDescent="0.35">
      <c r="A19" s="11" t="s">
        <v>2</v>
      </c>
      <c r="B19" s="23" t="s">
        <v>52</v>
      </c>
      <c r="C19" s="5" t="s">
        <v>47</v>
      </c>
      <c r="D19" s="23" t="s">
        <v>16</v>
      </c>
      <c r="E19" s="41">
        <v>300</v>
      </c>
    </row>
    <row r="20" spans="1:5" x14ac:dyDescent="0.35">
      <c r="A20" s="11" t="s">
        <v>2</v>
      </c>
      <c r="B20" s="23" t="s">
        <v>51</v>
      </c>
      <c r="C20" s="5" t="s">
        <v>48</v>
      </c>
      <c r="D20" s="23" t="s">
        <v>16</v>
      </c>
      <c r="E20" s="41">
        <v>500</v>
      </c>
    </row>
    <row r="21" spans="1:5" x14ac:dyDescent="0.35">
      <c r="A21" s="11" t="s">
        <v>2</v>
      </c>
      <c r="B21" s="23" t="s">
        <v>49</v>
      </c>
      <c r="C21" s="5" t="s">
        <v>49</v>
      </c>
      <c r="D21" s="23" t="s">
        <v>16</v>
      </c>
      <c r="E21" s="41">
        <v>300</v>
      </c>
    </row>
    <row r="22" spans="1:5" x14ac:dyDescent="0.35">
      <c r="A22" s="11" t="s">
        <v>2</v>
      </c>
      <c r="B22" s="23" t="s">
        <v>93</v>
      </c>
      <c r="C22" s="5" t="s">
        <v>94</v>
      </c>
      <c r="D22" s="23" t="s">
        <v>16</v>
      </c>
      <c r="E22" s="41">
        <v>500</v>
      </c>
    </row>
    <row r="23" spans="1:5" x14ac:dyDescent="0.35">
      <c r="A23" s="11" t="s">
        <v>2</v>
      </c>
      <c r="B23" s="23" t="s">
        <v>50</v>
      </c>
      <c r="C23" s="5" t="s">
        <v>53</v>
      </c>
      <c r="D23" s="23" t="s">
        <v>54</v>
      </c>
      <c r="E23" s="41">
        <v>500</v>
      </c>
    </row>
    <row r="24" spans="1:5" x14ac:dyDescent="0.35">
      <c r="A24" s="11"/>
      <c r="B24" s="23"/>
      <c r="C24" s="23"/>
      <c r="D24" s="23"/>
      <c r="E24" s="35"/>
    </row>
    <row r="25" spans="1:5" x14ac:dyDescent="0.35">
      <c r="A25" s="11"/>
      <c r="B25" s="23"/>
      <c r="C25" s="23"/>
      <c r="D25" s="23"/>
      <c r="E25" s="35"/>
    </row>
    <row r="26" spans="1:5" x14ac:dyDescent="0.35">
      <c r="A26" s="11"/>
      <c r="B26" s="23"/>
      <c r="C26" s="23"/>
      <c r="D26" s="23"/>
      <c r="E26" s="35"/>
    </row>
    <row r="27" spans="1:5" x14ac:dyDescent="0.35">
      <c r="A27" s="38" t="s">
        <v>95</v>
      </c>
      <c r="B27" s="22" t="s">
        <v>11</v>
      </c>
      <c r="C27" s="22" t="s">
        <v>12</v>
      </c>
      <c r="D27" s="22" t="s">
        <v>13</v>
      </c>
      <c r="E27" s="15" t="s">
        <v>14</v>
      </c>
    </row>
    <row r="28" spans="1:5" x14ac:dyDescent="0.35">
      <c r="A28" s="11" t="s">
        <v>38</v>
      </c>
      <c r="B28" s="23" t="s">
        <v>39</v>
      </c>
      <c r="C28" s="23" t="s">
        <v>15</v>
      </c>
      <c r="D28" s="23" t="s">
        <v>55</v>
      </c>
      <c r="E28" s="35">
        <v>40</v>
      </c>
    </row>
    <row r="29" spans="1:5" x14ac:dyDescent="0.35">
      <c r="A29" s="11" t="s">
        <v>38</v>
      </c>
      <c r="B29" s="23" t="s">
        <v>40</v>
      </c>
      <c r="C29" s="23" t="s">
        <v>17</v>
      </c>
      <c r="D29" s="23" t="s">
        <v>55</v>
      </c>
      <c r="E29" s="35">
        <v>40</v>
      </c>
    </row>
    <row r="30" spans="1:5" x14ac:dyDescent="0.35">
      <c r="A30" s="11"/>
      <c r="B30" s="23"/>
      <c r="C30" s="23"/>
      <c r="D30" s="23" t="s">
        <v>55</v>
      </c>
      <c r="E30" s="35"/>
    </row>
    <row r="31" spans="1:5" x14ac:dyDescent="0.35">
      <c r="A31" s="11"/>
      <c r="B31" s="23"/>
      <c r="C31" s="23"/>
      <c r="D31" s="23" t="s">
        <v>55</v>
      </c>
      <c r="E31" s="35"/>
    </row>
    <row r="32" spans="1:5" x14ac:dyDescent="0.35">
      <c r="A32" s="11"/>
      <c r="B32" s="23"/>
      <c r="C32" s="23"/>
      <c r="D32" s="23" t="s">
        <v>55</v>
      </c>
      <c r="E32" s="35"/>
    </row>
    <row r="33" spans="1:5" x14ac:dyDescent="0.35">
      <c r="A33" s="38" t="s">
        <v>97</v>
      </c>
      <c r="B33" s="22" t="s">
        <v>11</v>
      </c>
      <c r="C33" s="22" t="s">
        <v>12</v>
      </c>
      <c r="D33" s="22" t="s">
        <v>13</v>
      </c>
      <c r="E33" s="15" t="s">
        <v>14</v>
      </c>
    </row>
    <row r="34" spans="1:5" x14ac:dyDescent="0.35">
      <c r="A34" s="11" t="s">
        <v>4</v>
      </c>
      <c r="B34" s="23" t="s">
        <v>57</v>
      </c>
      <c r="C34" s="23" t="s">
        <v>36</v>
      </c>
      <c r="D34" s="23" t="s">
        <v>81</v>
      </c>
      <c r="E34" s="35">
        <v>15</v>
      </c>
    </row>
    <row r="35" spans="1:5" x14ac:dyDescent="0.35">
      <c r="A35" s="11" t="s">
        <v>4</v>
      </c>
      <c r="B35" s="23" t="s">
        <v>58</v>
      </c>
      <c r="C35" s="23" t="s">
        <v>37</v>
      </c>
      <c r="D35" s="23" t="s">
        <v>81</v>
      </c>
      <c r="E35" s="35">
        <v>15</v>
      </c>
    </row>
    <row r="36" spans="1:5" x14ac:dyDescent="0.35">
      <c r="A36" s="11"/>
      <c r="B36" s="23"/>
      <c r="C36" s="23"/>
      <c r="D36" s="23"/>
      <c r="E36" s="35"/>
    </row>
    <row r="37" spans="1:5" x14ac:dyDescent="0.35">
      <c r="A37" s="11"/>
      <c r="B37" s="23"/>
      <c r="C37" s="23"/>
      <c r="D37" s="23"/>
      <c r="E37" s="35"/>
    </row>
    <row r="38" spans="1:5" x14ac:dyDescent="0.35">
      <c r="A38" s="11"/>
      <c r="B38" s="23"/>
      <c r="C38" s="23"/>
      <c r="D38" s="23"/>
      <c r="E38" s="35"/>
    </row>
    <row r="39" spans="1:5" x14ac:dyDescent="0.35">
      <c r="A39" s="38" t="s">
        <v>98</v>
      </c>
      <c r="B39" s="22" t="s">
        <v>11</v>
      </c>
      <c r="C39" s="22" t="s">
        <v>12</v>
      </c>
      <c r="D39" s="22" t="s">
        <v>13</v>
      </c>
      <c r="E39" s="15" t="s">
        <v>14</v>
      </c>
    </row>
    <row r="40" spans="1:5" x14ac:dyDescent="0.35">
      <c r="A40" s="11" t="s">
        <v>56</v>
      </c>
      <c r="B40" s="23" t="s">
        <v>59</v>
      </c>
      <c r="C40" s="23" t="s">
        <v>15</v>
      </c>
      <c r="D40" s="23" t="s">
        <v>16</v>
      </c>
      <c r="E40" s="35">
        <v>500</v>
      </c>
    </row>
    <row r="41" spans="1:5" x14ac:dyDescent="0.35">
      <c r="A41" s="11" t="s">
        <v>56</v>
      </c>
      <c r="B41" s="23" t="s">
        <v>60</v>
      </c>
      <c r="C41" s="23" t="s">
        <v>17</v>
      </c>
      <c r="D41" s="23" t="s">
        <v>16</v>
      </c>
      <c r="E41" s="35">
        <v>400</v>
      </c>
    </row>
    <row r="42" spans="1:5" x14ac:dyDescent="0.35">
      <c r="A42" s="11"/>
      <c r="B42" s="23"/>
      <c r="C42" s="23" t="s">
        <v>18</v>
      </c>
      <c r="D42" s="23" t="s">
        <v>16</v>
      </c>
      <c r="E42" s="35">
        <v>300</v>
      </c>
    </row>
    <row r="43" spans="1:5" x14ac:dyDescent="0.35">
      <c r="A43" s="11"/>
      <c r="B43" s="23"/>
      <c r="C43" s="23" t="s">
        <v>19</v>
      </c>
      <c r="D43" s="23" t="s">
        <v>20</v>
      </c>
      <c r="E43" s="35">
        <v>150</v>
      </c>
    </row>
    <row r="44" spans="1:5" x14ac:dyDescent="0.35">
      <c r="A44" s="11"/>
      <c r="B44" s="23"/>
      <c r="C44" s="23"/>
      <c r="D44" s="23"/>
      <c r="E44" s="35"/>
    </row>
    <row r="45" spans="1:5" x14ac:dyDescent="0.35">
      <c r="A45" s="38" t="s">
        <v>99</v>
      </c>
      <c r="B45" s="22" t="s">
        <v>11</v>
      </c>
      <c r="C45" s="22" t="s">
        <v>12</v>
      </c>
      <c r="D45" s="22" t="s">
        <v>13</v>
      </c>
      <c r="E45" s="15" t="s">
        <v>14</v>
      </c>
    </row>
    <row r="46" spans="1:5" x14ac:dyDescent="0.35">
      <c r="A46" s="11" t="s">
        <v>61</v>
      </c>
      <c r="B46" s="23" t="s">
        <v>73</v>
      </c>
      <c r="C46" s="23" t="s">
        <v>78</v>
      </c>
      <c r="D46" s="23" t="s">
        <v>80</v>
      </c>
      <c r="E46" s="44">
        <v>1.5</v>
      </c>
    </row>
    <row r="47" spans="1:5" x14ac:dyDescent="0.35">
      <c r="A47" s="11" t="s">
        <v>61</v>
      </c>
      <c r="B47" s="23" t="s">
        <v>74</v>
      </c>
      <c r="C47" s="23" t="s">
        <v>79</v>
      </c>
      <c r="D47" s="23" t="s">
        <v>80</v>
      </c>
      <c r="E47" s="44">
        <v>1.5</v>
      </c>
    </row>
    <row r="48" spans="1:5" x14ac:dyDescent="0.35">
      <c r="A48" s="11" t="s">
        <v>61</v>
      </c>
      <c r="B48" s="23"/>
      <c r="C48" s="23"/>
      <c r="D48" s="23"/>
      <c r="E48" s="44"/>
    </row>
    <row r="49" spans="1:5" x14ac:dyDescent="0.35">
      <c r="A49" s="11" t="s">
        <v>61</v>
      </c>
      <c r="B49" s="23"/>
      <c r="C49" s="23"/>
      <c r="D49" s="23"/>
      <c r="E49" s="44"/>
    </row>
    <row r="50" spans="1:5" x14ac:dyDescent="0.35">
      <c r="A50" s="11" t="s">
        <v>61</v>
      </c>
      <c r="B50" s="23"/>
      <c r="C50" s="23"/>
      <c r="D50" s="23"/>
      <c r="E50" s="35"/>
    </row>
    <row r="51" spans="1:5" x14ac:dyDescent="0.35">
      <c r="A51" s="38" t="s">
        <v>100</v>
      </c>
      <c r="B51" s="22" t="s">
        <v>11</v>
      </c>
      <c r="C51" s="22" t="s">
        <v>12</v>
      </c>
      <c r="D51" s="22" t="s">
        <v>13</v>
      </c>
      <c r="E51" s="15" t="s">
        <v>14</v>
      </c>
    </row>
    <row r="52" spans="1:5" x14ac:dyDescent="0.35">
      <c r="A52" s="11" t="s">
        <v>82</v>
      </c>
      <c r="B52" s="23" t="s">
        <v>83</v>
      </c>
      <c r="C52" s="23" t="s">
        <v>84</v>
      </c>
      <c r="D52" s="23" t="s">
        <v>85</v>
      </c>
      <c r="E52" s="35">
        <v>10</v>
      </c>
    </row>
    <row r="53" spans="1:5" x14ac:dyDescent="0.35">
      <c r="A53" s="11"/>
      <c r="B53" s="23"/>
      <c r="C53" s="23"/>
      <c r="D53" s="23"/>
      <c r="E53" s="35"/>
    </row>
    <row r="54" spans="1:5" x14ac:dyDescent="0.35">
      <c r="A54" s="11"/>
      <c r="B54" s="23"/>
      <c r="C54" s="23"/>
      <c r="D54" s="23"/>
      <c r="E54" s="35"/>
    </row>
    <row r="55" spans="1:5" x14ac:dyDescent="0.35">
      <c r="A55" s="11"/>
      <c r="B55" s="23"/>
      <c r="C55" s="23"/>
      <c r="D55" s="23"/>
      <c r="E55" s="35"/>
    </row>
    <row r="56" spans="1:5" x14ac:dyDescent="0.35">
      <c r="A56" s="11"/>
      <c r="B56" s="23"/>
      <c r="C56" s="23"/>
      <c r="D56" s="23"/>
      <c r="E56" s="35"/>
    </row>
    <row r="57" spans="1:5" x14ac:dyDescent="0.35">
      <c r="A57" s="38" t="s">
        <v>101</v>
      </c>
      <c r="B57" s="22" t="s">
        <v>11</v>
      </c>
      <c r="C57" s="22" t="s">
        <v>12</v>
      </c>
      <c r="D57" s="22" t="s">
        <v>13</v>
      </c>
      <c r="E57" s="15" t="s">
        <v>14</v>
      </c>
    </row>
    <row r="58" spans="1:5" x14ac:dyDescent="0.35">
      <c r="A58" s="11" t="s">
        <v>75</v>
      </c>
      <c r="B58" s="23" t="s">
        <v>76</v>
      </c>
      <c r="C58" s="23" t="s">
        <v>77</v>
      </c>
      <c r="D58" s="23" t="s">
        <v>16</v>
      </c>
      <c r="E58" s="35">
        <v>500</v>
      </c>
    </row>
    <row r="59" spans="1:5" x14ac:dyDescent="0.35">
      <c r="A59" s="11"/>
      <c r="B59" s="23"/>
      <c r="C59" s="23"/>
      <c r="D59" s="23"/>
      <c r="E59" s="35"/>
    </row>
    <row r="60" spans="1:5" x14ac:dyDescent="0.35">
      <c r="A60" s="11"/>
      <c r="B60" s="23"/>
      <c r="C60" s="23"/>
      <c r="D60" s="23"/>
      <c r="E60" s="35"/>
    </row>
    <row r="61" spans="1:5" x14ac:dyDescent="0.35">
      <c r="A61" s="11"/>
      <c r="B61" s="23"/>
      <c r="C61" s="23"/>
      <c r="D61" s="23"/>
      <c r="E61" s="35"/>
    </row>
    <row r="62" spans="1:5" x14ac:dyDescent="0.35">
      <c r="A62" s="11"/>
      <c r="B62" s="23"/>
      <c r="C62" s="23"/>
      <c r="D62" s="23"/>
      <c r="E62" s="35"/>
    </row>
    <row r="63" spans="1:5" x14ac:dyDescent="0.35">
      <c r="A63" s="38" t="s">
        <v>102</v>
      </c>
      <c r="B63" s="22" t="s">
        <v>11</v>
      </c>
      <c r="C63" s="22" t="s">
        <v>12</v>
      </c>
      <c r="D63" s="22" t="s">
        <v>13</v>
      </c>
      <c r="E63" s="15" t="s">
        <v>14</v>
      </c>
    </row>
    <row r="64" spans="1:5" x14ac:dyDescent="0.35">
      <c r="A64" s="11" t="s">
        <v>62</v>
      </c>
      <c r="B64" s="23" t="s">
        <v>63</v>
      </c>
      <c r="C64" s="23" t="s">
        <v>86</v>
      </c>
      <c r="D64" s="23" t="s">
        <v>90</v>
      </c>
      <c r="E64" s="35">
        <v>500</v>
      </c>
    </row>
    <row r="65" spans="1:5" x14ac:dyDescent="0.35">
      <c r="A65" s="11" t="s">
        <v>62</v>
      </c>
      <c r="B65" s="23" t="s">
        <v>64</v>
      </c>
      <c r="C65" s="23" t="s">
        <v>87</v>
      </c>
      <c r="D65" s="23" t="s">
        <v>90</v>
      </c>
      <c r="E65" s="35">
        <v>400</v>
      </c>
    </row>
    <row r="66" spans="1:5" x14ac:dyDescent="0.35">
      <c r="A66" s="11" t="s">
        <v>62</v>
      </c>
      <c r="B66" s="23" t="s">
        <v>65</v>
      </c>
      <c r="C66" s="23" t="s">
        <v>88</v>
      </c>
      <c r="D66" s="23" t="s">
        <v>90</v>
      </c>
      <c r="E66" s="35">
        <v>300</v>
      </c>
    </row>
    <row r="67" spans="1:5" x14ac:dyDescent="0.35">
      <c r="A67" s="11" t="s">
        <v>62</v>
      </c>
      <c r="B67" s="23" t="s">
        <v>66</v>
      </c>
      <c r="C67" s="23" t="s">
        <v>89</v>
      </c>
      <c r="D67" s="23" t="s">
        <v>90</v>
      </c>
      <c r="E67" s="35">
        <v>150</v>
      </c>
    </row>
    <row r="68" spans="1:5" x14ac:dyDescent="0.35">
      <c r="A68" s="11" t="s">
        <v>62</v>
      </c>
      <c r="B68" s="23"/>
      <c r="C68" s="23" t="s">
        <v>91</v>
      </c>
      <c r="D68" s="23" t="s">
        <v>20</v>
      </c>
      <c r="E68" s="35"/>
    </row>
    <row r="69" spans="1:5" x14ac:dyDescent="0.35">
      <c r="A69" s="38" t="s">
        <v>103</v>
      </c>
      <c r="B69" s="22" t="s">
        <v>11</v>
      </c>
      <c r="C69" s="22" t="s">
        <v>12</v>
      </c>
      <c r="D69" s="22" t="s">
        <v>13</v>
      </c>
      <c r="E69" s="15" t="s">
        <v>14</v>
      </c>
    </row>
    <row r="70" spans="1:5" x14ac:dyDescent="0.35">
      <c r="A70" s="11" t="s">
        <v>67</v>
      </c>
      <c r="B70" s="23" t="s">
        <v>68</v>
      </c>
      <c r="C70" s="23" t="s">
        <v>15</v>
      </c>
      <c r="D70" s="23" t="s">
        <v>16</v>
      </c>
      <c r="E70" s="35">
        <v>500</v>
      </c>
    </row>
    <row r="71" spans="1:5" x14ac:dyDescent="0.35">
      <c r="A71" s="11" t="s">
        <v>67</v>
      </c>
      <c r="B71" s="23" t="s">
        <v>69</v>
      </c>
      <c r="C71" s="23" t="s">
        <v>17</v>
      </c>
      <c r="D71" s="23" t="s">
        <v>16</v>
      </c>
      <c r="E71" s="35">
        <v>400</v>
      </c>
    </row>
    <row r="72" spans="1:5" x14ac:dyDescent="0.35">
      <c r="A72" s="11" t="s">
        <v>67</v>
      </c>
      <c r="B72" s="23" t="s">
        <v>70</v>
      </c>
      <c r="C72" s="23" t="s">
        <v>18</v>
      </c>
      <c r="D72" s="23" t="s">
        <v>16</v>
      </c>
      <c r="E72" s="35">
        <v>300</v>
      </c>
    </row>
    <row r="73" spans="1:5" x14ac:dyDescent="0.35">
      <c r="A73" s="11" t="s">
        <v>67</v>
      </c>
      <c r="B73" s="23" t="s">
        <v>71</v>
      </c>
      <c r="C73" s="23" t="s">
        <v>92</v>
      </c>
      <c r="D73" s="23" t="s">
        <v>20</v>
      </c>
      <c r="E73" s="35">
        <v>150</v>
      </c>
    </row>
    <row r="74" spans="1:5" x14ac:dyDescent="0.35">
      <c r="A74" s="11"/>
      <c r="B74" s="23"/>
      <c r="C74" s="23"/>
      <c r="D74" s="23"/>
      <c r="E74" s="5"/>
    </row>
    <row r="75" spans="1:5" x14ac:dyDescent="0.35">
      <c r="A75" s="11"/>
      <c r="B75" s="23"/>
      <c r="C75" s="23"/>
      <c r="D75" s="23"/>
      <c r="E75" s="5"/>
    </row>
    <row r="76" spans="1:5" x14ac:dyDescent="0.35">
      <c r="A76" s="11"/>
      <c r="B76" s="23"/>
      <c r="C76" s="23"/>
      <c r="D76" s="23"/>
      <c r="E76" s="5"/>
    </row>
    <row r="77" spans="1:5" x14ac:dyDescent="0.35">
      <c r="A77" s="11"/>
      <c r="B77" s="23"/>
      <c r="C77" s="23"/>
      <c r="D77" s="23"/>
      <c r="E77" s="5"/>
    </row>
    <row r="78" spans="1:5" x14ac:dyDescent="0.35">
      <c r="A78" s="11"/>
      <c r="B78" s="23"/>
      <c r="C78" s="23"/>
      <c r="D78" s="23"/>
      <c r="E78" s="5"/>
    </row>
    <row r="79" spans="1:5" x14ac:dyDescent="0.35">
      <c r="A79" s="11"/>
      <c r="B79" s="23"/>
      <c r="C79" s="23"/>
      <c r="D79" s="23"/>
      <c r="E79" s="5"/>
    </row>
  </sheetData>
  <mergeCells count="1">
    <mergeCell ref="C7:D7"/>
  </mergeCells>
  <pageMargins left="0.75" right="0.75" top="1" bottom="1" header="0.5" footer="0.5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I88"/>
  <sheetViews>
    <sheetView tabSelected="1" workbookViewId="0">
      <selection activeCell="C7" sqref="C7"/>
    </sheetView>
  </sheetViews>
  <sheetFormatPr defaultRowHeight="14.5" x14ac:dyDescent="0.35"/>
  <cols>
    <col min="1" max="1" width="4.81640625" customWidth="1"/>
    <col min="2" max="2" width="20" customWidth="1"/>
    <col min="3" max="3" width="47.36328125" customWidth="1"/>
    <col min="4" max="4" width="15.7265625" style="1" customWidth="1"/>
    <col min="5" max="6" width="20" style="1" customWidth="1"/>
    <col min="7" max="7" width="10.6328125" style="1" customWidth="1"/>
    <col min="8" max="8" width="20" style="1" customWidth="1"/>
    <col min="9" max="9" width="4.81640625" customWidth="1"/>
  </cols>
  <sheetData>
    <row r="1" spans="1:9" x14ac:dyDescent="0.35">
      <c r="A1" s="2"/>
      <c r="B1" s="2"/>
      <c r="C1" s="2"/>
      <c r="D1" s="3"/>
      <c r="E1" s="3"/>
      <c r="F1" s="3"/>
      <c r="G1" s="3"/>
      <c r="H1" s="3"/>
      <c r="I1" s="2"/>
    </row>
    <row r="2" spans="1:9" ht="21" x14ac:dyDescent="0.5">
      <c r="A2" s="2"/>
      <c r="B2" s="42" t="s">
        <v>35</v>
      </c>
      <c r="C2" s="43"/>
      <c r="D2" s="43"/>
      <c r="E2" s="43"/>
      <c r="F2" s="43"/>
      <c r="G2" s="43"/>
      <c r="H2" s="43"/>
      <c r="I2" s="2"/>
    </row>
    <row r="3" spans="1:9" x14ac:dyDescent="0.35">
      <c r="A3" s="2"/>
      <c r="B3" s="4" t="s">
        <v>31</v>
      </c>
      <c r="C3" s="32" t="s">
        <v>32</v>
      </c>
      <c r="D3" s="6"/>
      <c r="E3" s="6"/>
      <c r="F3" s="6"/>
      <c r="G3" s="6"/>
      <c r="H3" s="6"/>
      <c r="I3" s="2"/>
    </row>
    <row r="4" spans="1:9" x14ac:dyDescent="0.35">
      <c r="A4" s="2"/>
      <c r="B4" s="4" t="s">
        <v>21</v>
      </c>
      <c r="C4" s="32" t="s">
        <v>28</v>
      </c>
      <c r="D4" s="6"/>
      <c r="E4" s="6"/>
      <c r="F4" s="6"/>
      <c r="G4" s="6"/>
      <c r="H4" s="6"/>
      <c r="I4" s="2"/>
    </row>
    <row r="5" spans="1:9" x14ac:dyDescent="0.35">
      <c r="A5" s="2"/>
      <c r="B5" s="4" t="s">
        <v>22</v>
      </c>
      <c r="C5" s="32" t="s">
        <v>33</v>
      </c>
      <c r="D5" s="6"/>
      <c r="E5" s="6"/>
      <c r="F5" s="6"/>
      <c r="G5" s="6"/>
      <c r="H5" s="6"/>
      <c r="I5" s="2"/>
    </row>
    <row r="6" spans="1:9" x14ac:dyDescent="0.35">
      <c r="A6" s="2"/>
      <c r="B6" s="4" t="s">
        <v>23</v>
      </c>
      <c r="C6" s="33">
        <f ca="1">TODAY()</f>
        <v>45930</v>
      </c>
      <c r="D6" s="6"/>
      <c r="E6" s="6"/>
      <c r="F6" s="6"/>
      <c r="G6" s="6"/>
      <c r="H6" s="6"/>
      <c r="I6" s="2"/>
    </row>
    <row r="7" spans="1:9" x14ac:dyDescent="0.35">
      <c r="A7" s="2"/>
      <c r="B7" s="4" t="s">
        <v>24</v>
      </c>
      <c r="C7" s="32" t="s">
        <v>29</v>
      </c>
      <c r="D7" s="6"/>
      <c r="E7" s="6"/>
      <c r="F7" s="6"/>
      <c r="G7" s="6"/>
      <c r="H7" s="6"/>
      <c r="I7" s="2"/>
    </row>
    <row r="8" spans="1:9" x14ac:dyDescent="0.35">
      <c r="A8" s="2"/>
      <c r="B8" s="4" t="s">
        <v>30</v>
      </c>
      <c r="C8" s="34">
        <v>1</v>
      </c>
      <c r="D8" s="6"/>
      <c r="E8" s="6"/>
      <c r="F8" s="6"/>
      <c r="G8" s="6"/>
      <c r="H8" s="6"/>
      <c r="I8" s="2"/>
    </row>
    <row r="9" spans="1:9" x14ac:dyDescent="0.35">
      <c r="A9" s="2"/>
      <c r="B9" s="5"/>
      <c r="C9" s="5"/>
      <c r="D9" s="6"/>
      <c r="E9" s="6"/>
      <c r="F9" s="6"/>
      <c r="G9" s="6"/>
      <c r="H9" s="6"/>
      <c r="I9" s="2"/>
    </row>
    <row r="10" spans="1:9" ht="19" thickBot="1" x14ac:dyDescent="0.5">
      <c r="A10" s="7"/>
      <c r="B10" s="13"/>
      <c r="C10" s="21" t="s">
        <v>2</v>
      </c>
      <c r="D10" s="26"/>
      <c r="E10" s="26"/>
      <c r="F10" s="26"/>
      <c r="G10" s="26"/>
      <c r="H10" s="26"/>
      <c r="I10" s="7"/>
    </row>
    <row r="11" spans="1:9" x14ac:dyDescent="0.35">
      <c r="A11" s="2"/>
      <c r="B11" s="14" t="s">
        <v>11</v>
      </c>
      <c r="C11" s="22" t="s">
        <v>12</v>
      </c>
      <c r="D11" s="27" t="s">
        <v>13</v>
      </c>
      <c r="E11" s="27" t="s">
        <v>14</v>
      </c>
      <c r="F11" s="27" t="s">
        <v>25</v>
      </c>
      <c r="G11" s="27" t="s">
        <v>26</v>
      </c>
      <c r="H11" s="27" t="s">
        <v>27</v>
      </c>
      <c r="I11" s="2"/>
    </row>
    <row r="12" spans="1:9" x14ac:dyDescent="0.35">
      <c r="A12" s="2"/>
      <c r="B12" s="11" t="s">
        <v>41</v>
      </c>
      <c r="C12" s="23" t="str">
        <f>IF(B12="","",VLOOKUP(B12,Products!B:E,2,FALSE))</f>
        <v>Main Database Module</v>
      </c>
      <c r="D12" s="25" t="str">
        <f>IF(B12="","",VLOOKUP(B12,Products!B:E,3,FALSE))</f>
        <v>Server</v>
      </c>
      <c r="E12" s="28">
        <f>IF(B12="","",VLOOKUP(B12,Products!B:E,4,FALSE))</f>
        <v>500</v>
      </c>
      <c r="F12" s="28">
        <f>IF(B12="","",E12*(1-INDEX(Products!B:B,MATCH("Basic modules",Products!A:A,0))))</f>
        <v>400</v>
      </c>
      <c r="G12" s="30">
        <v>1</v>
      </c>
      <c r="H12" s="28">
        <f>IF(B12="","",F12*G12)</f>
        <v>400</v>
      </c>
      <c r="I12" s="2"/>
    </row>
    <row r="13" spans="1:9" x14ac:dyDescent="0.35">
      <c r="A13" s="2"/>
      <c r="B13" s="11" t="s">
        <v>42</v>
      </c>
      <c r="C13" s="23" t="str">
        <f>IF(B13="","",VLOOKUP(B13,Products!B:E,2,FALSE))</f>
        <v>User Management Module</v>
      </c>
      <c r="D13" s="25" t="str">
        <f>IF(B13="","",VLOOKUP(B13,Products!B:E,3,FALSE))</f>
        <v>Server</v>
      </c>
      <c r="E13" s="28">
        <f>IF(B13="","",VLOOKUP(B13,Products!B:E,4,FALSE))</f>
        <v>400</v>
      </c>
      <c r="F13" s="28">
        <f>IF(B13="","",E13*(1-INDEX(Products!B:B,MATCH("Basic modules",Products!A:A,0))))</f>
        <v>320</v>
      </c>
      <c r="G13" s="30">
        <v>1</v>
      </c>
      <c r="H13" s="28">
        <f>IF(B13="","",F13*G13)</f>
        <v>320</v>
      </c>
      <c r="I13" s="2"/>
    </row>
    <row r="14" spans="1:9" x14ac:dyDescent="0.35">
      <c r="A14" s="2"/>
      <c r="B14" s="11" t="s">
        <v>43</v>
      </c>
      <c r="C14" s="23" t="str">
        <f>IF(B14="","",VLOOKUP(B14,Products!B:E,2,FALSE))</f>
        <v>Monitoring module</v>
      </c>
      <c r="D14" s="25" t="str">
        <f>IF(B14="","",VLOOKUP(B14,Products!B:E,3,FALSE))</f>
        <v>Server</v>
      </c>
      <c r="E14" s="28">
        <f>IF(B14="","",VLOOKUP(B14,Products!B:E,4,FALSE))</f>
        <v>300</v>
      </c>
      <c r="F14" s="28">
        <f>IF(B14="","",E14*(1-INDEX(Products!B:B,MATCH("Basic modules",Products!A:A,0))))</f>
        <v>240</v>
      </c>
      <c r="G14" s="30">
        <v>1</v>
      </c>
      <c r="H14" s="28">
        <f>IF(B14="","",F14*G14)</f>
        <v>240</v>
      </c>
      <c r="I14" s="2"/>
    </row>
    <row r="15" spans="1:9" x14ac:dyDescent="0.35">
      <c r="A15" s="2"/>
      <c r="B15" s="11" t="s">
        <v>44</v>
      </c>
      <c r="C15" s="23" t="str">
        <f>IF(B15="","",VLOOKUP(B15,Products!B:E,2,FALSE))</f>
        <v>Controlling module</v>
      </c>
      <c r="D15" s="25" t="str">
        <f>IF(B15="","",VLOOKUP(B15,Products!B:E,3,FALSE))</f>
        <v>Server</v>
      </c>
      <c r="E15" s="28">
        <f>IF(B15="","",VLOOKUP(B15,Products!B:E,4,FALSE))</f>
        <v>300</v>
      </c>
      <c r="F15" s="28">
        <f>IF(B15="","",E15*(1-INDEX(Products!B:B,MATCH("Basic modules",Products!A:A,0))))</f>
        <v>240</v>
      </c>
      <c r="G15" s="30">
        <v>1</v>
      </c>
      <c r="H15" s="28">
        <f>IF(B15="","",F15*G15)</f>
        <v>240</v>
      </c>
      <c r="I15" s="2"/>
    </row>
    <row r="16" spans="1:9" x14ac:dyDescent="0.35">
      <c r="A16" s="2"/>
      <c r="B16" s="11" t="s">
        <v>52</v>
      </c>
      <c r="C16" s="23" t="str">
        <f>IF(B16="","",VLOOKUP(B16,Products!B:E,2,FALSE))</f>
        <v>Systems interaction module</v>
      </c>
      <c r="D16" s="25" t="str">
        <f>IF(B16="","",VLOOKUP(B16,Products!B:E,3,FALSE))</f>
        <v>Server</v>
      </c>
      <c r="E16" s="28">
        <f>IF(B16="","",VLOOKUP(B16,Products!B:E,4,FALSE))</f>
        <v>300</v>
      </c>
      <c r="F16" s="28">
        <f>IF(B16="","",E16*(1-INDEX(Products!B:B,MATCH("Basic modules",Products!A:A,0))))</f>
        <v>240</v>
      </c>
      <c r="G16" s="30">
        <v>1</v>
      </c>
      <c r="H16" s="28">
        <f>IF(B16="","",F16*G16)</f>
        <v>240</v>
      </c>
      <c r="I16" s="2"/>
    </row>
    <row r="17" spans="1:9" x14ac:dyDescent="0.35">
      <c r="A17" s="2"/>
      <c r="B17" s="11" t="s">
        <v>51</v>
      </c>
      <c r="C17" s="23" t="str">
        <f>IF(B17="","",VLOOKUP(B17,Products!B:E,2,FALSE))</f>
        <v>Time &amp; Attendance module</v>
      </c>
      <c r="D17" s="25" t="str">
        <f>IF(B17="","",VLOOKUP(B17,Products!B:E,3,FALSE))</f>
        <v>Server</v>
      </c>
      <c r="E17" s="28">
        <f>IF(B17="","",VLOOKUP(B17,Products!B:E,4,FALSE))</f>
        <v>500</v>
      </c>
      <c r="F17" s="28">
        <f>IF(B17="","",E17*(1-INDEX(Products!B:B,MATCH("Basic modules",Products!A:A,0))))</f>
        <v>400</v>
      </c>
      <c r="G17" s="30">
        <v>1</v>
      </c>
      <c r="H17" s="28">
        <f t="shared" ref="H17:H21" si="0">IF(B17="","",F17*G17)</f>
        <v>400</v>
      </c>
      <c r="I17" s="2"/>
    </row>
    <row r="18" spans="1:9" x14ac:dyDescent="0.35">
      <c r="A18" s="2"/>
      <c r="B18" s="11" t="s">
        <v>93</v>
      </c>
      <c r="C18" s="23" t="str">
        <f>IF(B18="","",VLOOKUP(B18,Products!B:E,2,FALSE))</f>
        <v>Additional server license</v>
      </c>
      <c r="D18" s="25" t="str">
        <f>IF(B18="","",VLOOKUP(B18,Products!B:E,3,FALSE))</f>
        <v>Server</v>
      </c>
      <c r="E18" s="28">
        <f>IF(B18="","",VLOOKUP(B18,Products!B:E,4,FALSE))</f>
        <v>500</v>
      </c>
      <c r="F18" s="28">
        <f>IF(B18="","",E18*(1-INDEX(Products!B:B,MATCH("Basic modules",Products!A:A,0))))</f>
        <v>400</v>
      </c>
      <c r="G18" s="30">
        <v>1</v>
      </c>
      <c r="H18" s="28">
        <f t="shared" si="0"/>
        <v>400</v>
      </c>
      <c r="I18" s="2"/>
    </row>
    <row r="19" spans="1:9" x14ac:dyDescent="0.35">
      <c r="A19" s="2"/>
      <c r="B19" s="11"/>
      <c r="C19" s="23" t="str">
        <f>IF(B19="","",VLOOKUP(B19,Products!B:E,2,FALSE))</f>
        <v/>
      </c>
      <c r="D19" s="25" t="str">
        <f>IF(B19="","",VLOOKUP(B19,Products!B:E,3,FALSE))</f>
        <v/>
      </c>
      <c r="E19" s="28" t="str">
        <f>IF(B19="","",VLOOKUP(B19,Products!B:E,4,FALSE))</f>
        <v/>
      </c>
      <c r="F19" s="28" t="str">
        <f>IF(B19="","",E19*(1-INDEX(Products!B:B,MATCH("Basic modules",Products!A:A,0))))</f>
        <v/>
      </c>
      <c r="G19" s="30"/>
      <c r="H19" s="28" t="str">
        <f t="shared" si="0"/>
        <v/>
      </c>
      <c r="I19" s="2"/>
    </row>
    <row r="20" spans="1:9" x14ac:dyDescent="0.35">
      <c r="A20" s="2"/>
      <c r="B20" s="11"/>
      <c r="C20" s="23" t="str">
        <f>IF(B20="","",VLOOKUP(B20,Products!B:E,2,FALSE))</f>
        <v/>
      </c>
      <c r="D20" s="25" t="str">
        <f>IF(B20="","",VLOOKUP(B20,Products!B:E,3,FALSE))</f>
        <v/>
      </c>
      <c r="E20" s="28" t="str">
        <f>IF(B20="","",VLOOKUP(B20,Products!B:E,4,FALSE))</f>
        <v/>
      </c>
      <c r="F20" s="28" t="str">
        <f>IF(B20="","",E20*(1-INDEX(Products!B:B,MATCH("Basic modules",Products!A:A,0))))</f>
        <v/>
      </c>
      <c r="G20" s="30"/>
      <c r="H20" s="28" t="str">
        <f t="shared" si="0"/>
        <v/>
      </c>
      <c r="I20" s="2"/>
    </row>
    <row r="21" spans="1:9" x14ac:dyDescent="0.35">
      <c r="A21" s="2"/>
      <c r="B21" s="11"/>
      <c r="C21" s="23" t="str">
        <f>IF(B21="","",VLOOKUP(B21,Products!B:E,2,FALSE))</f>
        <v/>
      </c>
      <c r="D21" s="25" t="str">
        <f>IF(B21="","",VLOOKUP(B21,Products!B:E,3,FALSE))</f>
        <v/>
      </c>
      <c r="E21" s="28" t="str">
        <f>IF(B21="","",VLOOKUP(B21,Products!B:E,4,FALSE))</f>
        <v/>
      </c>
      <c r="F21" s="28" t="str">
        <f>IF(B21="","",E21*(1-INDEX(Products!B:B,MATCH("Basic modules",Products!A:A,0))))</f>
        <v/>
      </c>
      <c r="G21" s="30"/>
      <c r="H21" s="28" t="str">
        <f t="shared" si="0"/>
        <v/>
      </c>
      <c r="I21" s="2"/>
    </row>
    <row r="22" spans="1:9" ht="19" thickBot="1" x14ac:dyDescent="0.5">
      <c r="A22" s="7"/>
      <c r="B22" s="13"/>
      <c r="C22" s="21" t="s">
        <v>3</v>
      </c>
      <c r="D22" s="26"/>
      <c r="E22" s="26"/>
      <c r="F22" s="26"/>
      <c r="G22" s="26"/>
      <c r="H22" s="26"/>
      <c r="I22" s="7"/>
    </row>
    <row r="23" spans="1:9" x14ac:dyDescent="0.35">
      <c r="A23" s="2"/>
      <c r="B23" s="14" t="s">
        <v>11</v>
      </c>
      <c r="C23" s="22" t="s">
        <v>12</v>
      </c>
      <c r="D23" s="27" t="s">
        <v>13</v>
      </c>
      <c r="E23" s="27" t="s">
        <v>14</v>
      </c>
      <c r="F23" s="27" t="s">
        <v>25</v>
      </c>
      <c r="G23" s="27" t="s">
        <v>26</v>
      </c>
      <c r="H23" s="27" t="s">
        <v>27</v>
      </c>
      <c r="I23" s="2"/>
    </row>
    <row r="24" spans="1:9" x14ac:dyDescent="0.35">
      <c r="A24" s="2"/>
      <c r="B24" s="11" t="s">
        <v>40</v>
      </c>
      <c r="C24" s="23" t="str">
        <f>IF(B24="","",VLOOKUP(B24,Products!B:E,2,FALSE))</f>
        <v>User Management Module</v>
      </c>
      <c r="D24" s="25" t="str">
        <f>IF(B24="","",VLOOKUP(B24,Products!B:E,3,FALSE))</f>
        <v>Reader</v>
      </c>
      <c r="E24" s="28">
        <f>IF(B24="","",VLOOKUP(B24,Products!B:E,4,FALSE))</f>
        <v>40</v>
      </c>
      <c r="F24" s="28">
        <f>IF(B24="","",E24*(1-INDEX(Products!B:B,MATCH("Adapters for Access Control",Products!A:A,0))))</f>
        <v>32</v>
      </c>
      <c r="G24" s="30">
        <v>20</v>
      </c>
      <c r="H24" s="28">
        <f>IF(B24="","",F24*G24)</f>
        <v>640</v>
      </c>
      <c r="I24" s="2"/>
    </row>
    <row r="25" spans="1:9" x14ac:dyDescent="0.35">
      <c r="A25" s="2"/>
      <c r="B25" s="11" t="s">
        <v>39</v>
      </c>
      <c r="C25" s="23" t="str">
        <f>IF(B25="","",VLOOKUP(B25,Products!B:E,2,FALSE))</f>
        <v>Main Database Module</v>
      </c>
      <c r="D25" s="25" t="str">
        <f>IF(B25="","",VLOOKUP(B25,Products!B:E,3,FALSE))</f>
        <v>Reader</v>
      </c>
      <c r="E25" s="28">
        <f>IF(B25="","",VLOOKUP(B25,Products!B:E,4,FALSE))</f>
        <v>40</v>
      </c>
      <c r="F25" s="28">
        <f>IF(B25="","",E25*(1-INDEX(Products!B:B,MATCH("Adapters for Access Control",Products!A:A,0))))</f>
        <v>32</v>
      </c>
      <c r="G25" s="30">
        <v>15</v>
      </c>
      <c r="H25" s="28">
        <f>IF(B25="","",F25*G25)</f>
        <v>480</v>
      </c>
      <c r="I25" s="2"/>
    </row>
    <row r="26" spans="1:9" x14ac:dyDescent="0.35">
      <c r="A26" s="2"/>
      <c r="B26" s="11"/>
      <c r="C26" s="23" t="str">
        <f>IF(B26="","",VLOOKUP(B26,Products!B:E,2,FALSE))</f>
        <v/>
      </c>
      <c r="D26" s="25" t="str">
        <f>IF(B26="","",VLOOKUP(B26,Products!B:E,3,FALSE))</f>
        <v/>
      </c>
      <c r="E26" s="28" t="str">
        <f>IF(B26="","",VLOOKUP(B26,Products!B:E,4,FALSE))</f>
        <v/>
      </c>
      <c r="F26" s="28" t="str">
        <f>IF(B26="","",E26*(1-INDEX(Products!B:B,MATCH("Adapters for Access Control",Products!A:A,0))))</f>
        <v/>
      </c>
      <c r="G26" s="30"/>
      <c r="H26" s="28" t="str">
        <f>IF(B26="","",F26*G26)</f>
        <v/>
      </c>
      <c r="I26" s="2"/>
    </row>
    <row r="27" spans="1:9" x14ac:dyDescent="0.35">
      <c r="A27" s="2"/>
      <c r="B27" s="11"/>
      <c r="C27" s="23" t="str">
        <f>IF(B27="","",VLOOKUP(B27,Products!B:E,2,FALSE))</f>
        <v/>
      </c>
      <c r="D27" s="25" t="str">
        <f>IF(B27="","",VLOOKUP(B27,Products!B:E,3,FALSE))</f>
        <v/>
      </c>
      <c r="E27" s="28" t="str">
        <f>IF(B27="","",VLOOKUP(B27,Products!B:E,4,FALSE))</f>
        <v/>
      </c>
      <c r="F27" s="28" t="str">
        <f>IF(B27="","",E27*(1-INDEX(Products!B:B,MATCH("Adapters for Access Control",Products!A:A,0))))</f>
        <v/>
      </c>
      <c r="G27" s="30"/>
      <c r="H27" s="28" t="str">
        <f>IF(B27="","",F27*G27)</f>
        <v/>
      </c>
      <c r="I27" s="2"/>
    </row>
    <row r="28" spans="1:9" x14ac:dyDescent="0.35">
      <c r="A28" s="2"/>
      <c r="B28" s="11"/>
      <c r="C28" s="23" t="str">
        <f>IF(B28="","",VLOOKUP(B28,Products!B:E,2,FALSE))</f>
        <v/>
      </c>
      <c r="D28" s="25" t="str">
        <f>IF(B28="","",VLOOKUP(B28,Products!B:E,3,FALSE))</f>
        <v/>
      </c>
      <c r="E28" s="28" t="str">
        <f>IF(B28="","",VLOOKUP(B28,Products!B:E,4,FALSE))</f>
        <v/>
      </c>
      <c r="F28" s="28" t="str">
        <f>IF(B28="","",E28*(1-INDEX(Products!B:B,MATCH("Adapters for Access Control",Products!A:A,0))))</f>
        <v/>
      </c>
      <c r="G28" s="30"/>
      <c r="H28" s="28" t="str">
        <f>IF(B28="","",F28*G28)</f>
        <v/>
      </c>
      <c r="I28" s="2"/>
    </row>
    <row r="29" spans="1:9" x14ac:dyDescent="0.35">
      <c r="A29" s="2"/>
      <c r="B29" s="11"/>
      <c r="C29" s="23"/>
      <c r="D29" s="25"/>
      <c r="E29" s="28"/>
      <c r="F29" s="28"/>
      <c r="G29" s="30"/>
      <c r="H29" s="28"/>
      <c r="I29" s="2"/>
    </row>
    <row r="30" spans="1:9" ht="19" thickBot="1" x14ac:dyDescent="0.5">
      <c r="A30" s="7"/>
      <c r="B30" s="13"/>
      <c r="C30" s="21" t="s">
        <v>4</v>
      </c>
      <c r="D30" s="26"/>
      <c r="E30" s="26"/>
      <c r="F30" s="26"/>
      <c r="G30" s="26"/>
      <c r="H30" s="26"/>
      <c r="I30" s="7"/>
    </row>
    <row r="31" spans="1:9" x14ac:dyDescent="0.35">
      <c r="A31" s="2"/>
      <c r="B31" s="14" t="s">
        <v>11</v>
      </c>
      <c r="C31" s="22" t="s">
        <v>12</v>
      </c>
      <c r="D31" s="27" t="s">
        <v>13</v>
      </c>
      <c r="E31" s="27" t="s">
        <v>14</v>
      </c>
      <c r="F31" s="27" t="s">
        <v>25</v>
      </c>
      <c r="G31" s="27" t="s">
        <v>26</v>
      </c>
      <c r="H31" s="27" t="s">
        <v>27</v>
      </c>
      <c r="I31" s="2"/>
    </row>
    <row r="32" spans="1:9" x14ac:dyDescent="0.35">
      <c r="A32" s="2"/>
      <c r="B32" s="11"/>
      <c r="C32" s="23" t="str">
        <f>IF(B32="","",VLOOKUP(B32,Products!B:E,2,FALSE))</f>
        <v/>
      </c>
      <c r="D32" s="25" t="str">
        <f>IF(B32="","",VLOOKUP(B32,Products!B:E,3,FALSE))</f>
        <v/>
      </c>
      <c r="E32" s="28" t="str">
        <f>IF(B32="","",VLOOKUP(B32,Products!B:E,4,FALSE))</f>
        <v/>
      </c>
      <c r="F32" s="28" t="str">
        <f>IF(B32="","",E32*(1-INDEX(Products!B:B,MATCH("Adapters for CCTV",Products!A:A,0))))</f>
        <v/>
      </c>
      <c r="G32" s="30"/>
      <c r="H32" s="28" t="str">
        <f>IF(B32="","",F32*G32)</f>
        <v/>
      </c>
      <c r="I32" s="2"/>
    </row>
    <row r="33" spans="1:9" x14ac:dyDescent="0.35">
      <c r="A33" s="2"/>
      <c r="B33" s="11"/>
      <c r="C33" s="23" t="str">
        <f>IF(B33="","",VLOOKUP(B33,Products!B:E,2,FALSE))</f>
        <v/>
      </c>
      <c r="D33" s="25" t="str">
        <f>IF(B33="","",VLOOKUP(B33,Products!B:E,3,FALSE))</f>
        <v/>
      </c>
      <c r="E33" s="28" t="str">
        <f>IF(B33="","",VLOOKUP(B33,Products!B:E,4,FALSE))</f>
        <v/>
      </c>
      <c r="F33" s="28" t="str">
        <f>IF(B33="","",E33*(1-INDEX(Products!B:B,MATCH("Adapters for CCTV",Products!A:A,0))))</f>
        <v/>
      </c>
      <c r="G33" s="30"/>
      <c r="H33" s="28" t="str">
        <f>IF(B33="","",F33*G33)</f>
        <v/>
      </c>
      <c r="I33" s="2"/>
    </row>
    <row r="34" spans="1:9" x14ac:dyDescent="0.35">
      <c r="A34" s="2"/>
      <c r="B34" s="11"/>
      <c r="C34" s="23" t="str">
        <f>IF(B34="","",VLOOKUP(B34,Products!B:E,2,FALSE))</f>
        <v/>
      </c>
      <c r="D34" s="25" t="str">
        <f>IF(B34="","",VLOOKUP(B34,Products!B:E,3,FALSE))</f>
        <v/>
      </c>
      <c r="E34" s="28" t="str">
        <f>IF(B34="","",VLOOKUP(B34,Products!B:E,4,FALSE))</f>
        <v/>
      </c>
      <c r="F34" s="28" t="str">
        <f>IF(B34="","",E34*(1-INDEX(Products!B:B,MATCH("Adapters for CCTV",Products!A:A,0))))</f>
        <v/>
      </c>
      <c r="G34" s="30"/>
      <c r="H34" s="28" t="str">
        <f>IF(B34="","",F34*G34)</f>
        <v/>
      </c>
      <c r="I34" s="2"/>
    </row>
    <row r="35" spans="1:9" x14ac:dyDescent="0.35">
      <c r="A35" s="2"/>
      <c r="B35" s="11"/>
      <c r="C35" s="23" t="str">
        <f>IF(B35="","",VLOOKUP(B35,Products!B:E,2,FALSE))</f>
        <v/>
      </c>
      <c r="D35" s="25" t="str">
        <f>IF(B35="","",VLOOKUP(B35,Products!B:E,3,FALSE))</f>
        <v/>
      </c>
      <c r="E35" s="28" t="str">
        <f>IF(B35="","",VLOOKUP(B35,Products!B:E,4,FALSE))</f>
        <v/>
      </c>
      <c r="F35" s="28" t="str">
        <f>IF(B35="","",E35*(1-INDEX(Products!B:B,MATCH("Adapters for CCTV",Products!A:A,0))))</f>
        <v/>
      </c>
      <c r="G35" s="30"/>
      <c r="H35" s="28" t="str">
        <f>IF(B35="","",F35*G35)</f>
        <v/>
      </c>
      <c r="I35" s="2"/>
    </row>
    <row r="36" spans="1:9" x14ac:dyDescent="0.35">
      <c r="A36" s="2"/>
      <c r="B36" s="11"/>
      <c r="C36" s="23" t="str">
        <f>IF(B36="","",VLOOKUP(B36,Products!B:E,2,FALSE))</f>
        <v/>
      </c>
      <c r="D36" s="25" t="str">
        <f>IF(B36="","",VLOOKUP(B36,Products!B:E,3,FALSE))</f>
        <v/>
      </c>
      <c r="E36" s="28" t="str">
        <f>IF(B36="","",VLOOKUP(B36,Products!B:E,4,FALSE))</f>
        <v/>
      </c>
      <c r="F36" s="28" t="str">
        <f>IF(B36="","",E36*(1-INDEX(Products!B:B,MATCH("Adapters for CCTV",Products!A:A,0))))</f>
        <v/>
      </c>
      <c r="G36" s="30"/>
      <c r="H36" s="28" t="str">
        <f>IF(B36="","",F36*G36)</f>
        <v/>
      </c>
      <c r="I36" s="2"/>
    </row>
    <row r="37" spans="1:9" x14ac:dyDescent="0.35">
      <c r="A37" s="2"/>
      <c r="B37" s="11"/>
      <c r="C37" s="23"/>
      <c r="D37" s="25"/>
      <c r="E37" s="28"/>
      <c r="F37" s="28"/>
      <c r="G37" s="30"/>
      <c r="H37" s="28"/>
      <c r="I37" s="2"/>
    </row>
    <row r="38" spans="1:9" ht="19" thickBot="1" x14ac:dyDescent="0.5">
      <c r="A38" s="7"/>
      <c r="B38" s="13"/>
      <c r="C38" s="21" t="s">
        <v>5</v>
      </c>
      <c r="D38" s="26"/>
      <c r="E38" s="26"/>
      <c r="F38" s="26"/>
      <c r="G38" s="26"/>
      <c r="H38" s="26"/>
      <c r="I38" s="7"/>
    </row>
    <row r="39" spans="1:9" x14ac:dyDescent="0.35">
      <c r="A39" s="2"/>
      <c r="B39" s="14" t="s">
        <v>11</v>
      </c>
      <c r="C39" s="22" t="s">
        <v>12</v>
      </c>
      <c r="D39" s="27" t="s">
        <v>13</v>
      </c>
      <c r="E39" s="27" t="s">
        <v>14</v>
      </c>
      <c r="F39" s="27" t="s">
        <v>25</v>
      </c>
      <c r="G39" s="27" t="s">
        <v>26</v>
      </c>
      <c r="H39" s="27" t="s">
        <v>27</v>
      </c>
      <c r="I39" s="2"/>
    </row>
    <row r="40" spans="1:9" x14ac:dyDescent="0.35">
      <c r="A40" s="2"/>
      <c r="B40" s="11"/>
      <c r="C40" s="23" t="str">
        <f>IF(B40="","",VLOOKUP(B40,Products!B:E,2,FALSE))</f>
        <v/>
      </c>
      <c r="D40" s="25" t="str">
        <f>IF(B40="","",VLOOKUP(B40,Products!B:E,3,FALSE))</f>
        <v/>
      </c>
      <c r="E40" s="28" t="str">
        <f>IF(B40="","",VLOOKUP(B40,Products!B:E,4,FALSE))</f>
        <v/>
      </c>
      <c r="F40" s="28" t="str">
        <f>IF(B40="","",E40*(1-INDEX(Products!B:B,MATCH("Adapters for Intrusion Systems",Products!A:A,0))))</f>
        <v/>
      </c>
      <c r="G40" s="30"/>
      <c r="H40" s="28" t="str">
        <f>IF(B40="","",F40*G40)</f>
        <v/>
      </c>
      <c r="I40" s="2"/>
    </row>
    <row r="41" spans="1:9" x14ac:dyDescent="0.35">
      <c r="A41" s="2"/>
      <c r="B41" s="11"/>
      <c r="C41" s="23" t="str">
        <f>IF(B41="","",VLOOKUP(B41,Products!B:E,2,FALSE))</f>
        <v/>
      </c>
      <c r="D41" s="25" t="str">
        <f>IF(B41="","",VLOOKUP(B41,Products!B:E,3,FALSE))</f>
        <v/>
      </c>
      <c r="E41" s="28" t="str">
        <f>IF(B41="","",VLOOKUP(B41,Products!B:E,4,FALSE))</f>
        <v/>
      </c>
      <c r="F41" s="28" t="str">
        <f>IF(B41="","",E41*(1-INDEX(Products!B:B,MATCH("Adapters for Intrusion Systems",Products!A:A,0))))</f>
        <v/>
      </c>
      <c r="G41" s="30"/>
      <c r="H41" s="28" t="str">
        <f>IF(B41="","",F41*G41)</f>
        <v/>
      </c>
      <c r="I41" s="2"/>
    </row>
    <row r="42" spans="1:9" x14ac:dyDescent="0.35">
      <c r="A42" s="2"/>
      <c r="B42" s="11"/>
      <c r="C42" s="23" t="str">
        <f>IF(B42="","",VLOOKUP(B42,Products!B:E,2,FALSE))</f>
        <v/>
      </c>
      <c r="D42" s="25" t="str">
        <f>IF(B42="","",VLOOKUP(B42,Products!B:E,3,FALSE))</f>
        <v/>
      </c>
      <c r="E42" s="28" t="str">
        <f>IF(B42="","",VLOOKUP(B42,Products!B:E,4,FALSE))</f>
        <v/>
      </c>
      <c r="F42" s="28" t="str">
        <f>IF(B42="","",E42*(1-INDEX(Products!B:B,MATCH("Adapters for Intrusion Systems",Products!A:A,0))))</f>
        <v/>
      </c>
      <c r="G42" s="30"/>
      <c r="H42" s="28" t="str">
        <f>IF(B42="","",F42*G42)</f>
        <v/>
      </c>
      <c r="I42" s="2"/>
    </row>
    <row r="43" spans="1:9" x14ac:dyDescent="0.35">
      <c r="A43" s="2"/>
      <c r="B43" s="11"/>
      <c r="C43" s="23" t="str">
        <f>IF(B43="","",VLOOKUP(B43,Products!B:E,2,FALSE))</f>
        <v/>
      </c>
      <c r="D43" s="25" t="str">
        <f>IF(B43="","",VLOOKUP(B43,Products!B:E,3,FALSE))</f>
        <v/>
      </c>
      <c r="E43" s="28" t="str">
        <f>IF(B43="","",VLOOKUP(B43,Products!B:E,4,FALSE))</f>
        <v/>
      </c>
      <c r="F43" s="28" t="str">
        <f>IF(B43="","",E43*(1-INDEX(Products!B:B,MATCH("Adapters for Intrusion Systems",Products!A:A,0))))</f>
        <v/>
      </c>
      <c r="G43" s="30"/>
      <c r="H43" s="28" t="str">
        <f>IF(B43="","",F43*G43)</f>
        <v/>
      </c>
      <c r="I43" s="2"/>
    </row>
    <row r="44" spans="1:9" x14ac:dyDescent="0.35">
      <c r="A44" s="2"/>
      <c r="B44" s="11"/>
      <c r="C44" s="23" t="str">
        <f>IF(B44="","",VLOOKUP(B44,Products!B:E,2,FALSE))</f>
        <v/>
      </c>
      <c r="D44" s="25" t="str">
        <f>IF(B44="","",VLOOKUP(B44,Products!B:E,3,FALSE))</f>
        <v/>
      </c>
      <c r="E44" s="28" t="str">
        <f>IF(B44="","",VLOOKUP(B44,Products!B:E,4,FALSE))</f>
        <v/>
      </c>
      <c r="F44" s="28" t="str">
        <f>IF(B44="","",E44*(1-INDEX(Products!B:B,MATCH("Adapters for Intrusion Systems",Products!A:A,0))))</f>
        <v/>
      </c>
      <c r="G44" s="30"/>
      <c r="H44" s="28" t="str">
        <f>IF(B44="","",F44*G44)</f>
        <v/>
      </c>
      <c r="I44" s="2"/>
    </row>
    <row r="45" spans="1:9" x14ac:dyDescent="0.35">
      <c r="A45" s="2"/>
      <c r="B45" s="11"/>
      <c r="C45" s="23"/>
      <c r="D45" s="25"/>
      <c r="E45" s="28"/>
      <c r="F45" s="28"/>
      <c r="G45" s="30"/>
      <c r="H45" s="28"/>
      <c r="I45" s="2"/>
    </row>
    <row r="46" spans="1:9" ht="19" thickBot="1" x14ac:dyDescent="0.5">
      <c r="A46" s="7"/>
      <c r="B46" s="13"/>
      <c r="C46" s="21" t="s">
        <v>6</v>
      </c>
      <c r="D46" s="26"/>
      <c r="E46" s="26"/>
      <c r="F46" s="26"/>
      <c r="G46" s="26"/>
      <c r="H46" s="26"/>
      <c r="I46" s="7"/>
    </row>
    <row r="47" spans="1:9" x14ac:dyDescent="0.35">
      <c r="A47" s="2"/>
      <c r="B47" s="14" t="s">
        <v>11</v>
      </c>
      <c r="C47" s="22" t="s">
        <v>12</v>
      </c>
      <c r="D47" s="27" t="s">
        <v>13</v>
      </c>
      <c r="E47" s="27" t="s">
        <v>14</v>
      </c>
      <c r="F47" s="27" t="s">
        <v>25</v>
      </c>
      <c r="G47" s="27" t="s">
        <v>26</v>
      </c>
      <c r="H47" s="27" t="s">
        <v>27</v>
      </c>
      <c r="I47" s="2"/>
    </row>
    <row r="48" spans="1:9" x14ac:dyDescent="0.35">
      <c r="A48" s="2"/>
      <c r="B48" s="11"/>
      <c r="C48" s="23" t="str">
        <f>IF(B48="","",VLOOKUP(B48,Products!B:E,2,FALSE))</f>
        <v/>
      </c>
      <c r="D48" s="25" t="str">
        <f>IF(B48="","",VLOOKUP(B48,Products!B:E,3,FALSE))</f>
        <v/>
      </c>
      <c r="E48" s="28" t="str">
        <f>IF(B48="","",VLOOKUP(B48,Products!B:E,4,FALSE))</f>
        <v/>
      </c>
      <c r="F48" s="28" t="str">
        <f>IF(B48="","",E48*(1-INDEX(Products!B:B,MATCH("Adapters for Fire Control Systems",Products!A:A,0))))</f>
        <v/>
      </c>
      <c r="G48" s="30"/>
      <c r="H48" s="28" t="str">
        <f>IF(B48="","",F48*G48)</f>
        <v/>
      </c>
      <c r="I48" s="2"/>
    </row>
    <row r="49" spans="1:9" x14ac:dyDescent="0.35">
      <c r="A49" s="2"/>
      <c r="B49" s="11"/>
      <c r="C49" s="23" t="str">
        <f>IF(B49="","",VLOOKUP(B49,Products!B:E,2,FALSE))</f>
        <v/>
      </c>
      <c r="D49" s="25" t="str">
        <f>IF(B49="","",VLOOKUP(B49,Products!B:E,3,FALSE))</f>
        <v/>
      </c>
      <c r="E49" s="28" t="str">
        <f>IF(B49="","",VLOOKUP(B49,Products!B:E,4,FALSE))</f>
        <v/>
      </c>
      <c r="F49" s="28" t="str">
        <f>IF(B49="","",E49*(1-INDEX(Products!B:B,MATCH("Adapters for Fire Control Systems",Products!A:A,0))))</f>
        <v/>
      </c>
      <c r="G49" s="30"/>
      <c r="H49" s="28" t="str">
        <f>IF(B49="","",F49*G49)</f>
        <v/>
      </c>
      <c r="I49" s="2"/>
    </row>
    <row r="50" spans="1:9" x14ac:dyDescent="0.35">
      <c r="A50" s="2"/>
      <c r="B50" s="11"/>
      <c r="C50" s="23" t="str">
        <f>IF(B50="","",VLOOKUP(B50,Products!B:E,2,FALSE))</f>
        <v/>
      </c>
      <c r="D50" s="25" t="str">
        <f>IF(B50="","",VLOOKUP(B50,Products!B:E,3,FALSE))</f>
        <v/>
      </c>
      <c r="E50" s="28" t="str">
        <f>IF(B50="","",VLOOKUP(B50,Products!B:E,4,FALSE))</f>
        <v/>
      </c>
      <c r="F50" s="28" t="str">
        <f>IF(B50="","",E50*(1-INDEX(Products!B:B,MATCH("Adapters for Fire Control Systems",Products!A:A,0))))</f>
        <v/>
      </c>
      <c r="G50" s="30"/>
      <c r="H50" s="28" t="str">
        <f>IF(B50="","",F50*G50)</f>
        <v/>
      </c>
      <c r="I50" s="2"/>
    </row>
    <row r="51" spans="1:9" x14ac:dyDescent="0.35">
      <c r="A51" s="2"/>
      <c r="B51" s="11"/>
      <c r="C51" s="23" t="str">
        <f>IF(B51="","",VLOOKUP(B51,Products!B:E,2,FALSE))</f>
        <v/>
      </c>
      <c r="D51" s="25" t="str">
        <f>IF(B51="","",VLOOKUP(B51,Products!B:E,3,FALSE))</f>
        <v/>
      </c>
      <c r="E51" s="28" t="str">
        <f>IF(B51="","",VLOOKUP(B51,Products!B:E,4,FALSE))</f>
        <v/>
      </c>
      <c r="F51" s="28" t="str">
        <f>IF(B51="","",E51*(1-INDEX(Products!B:B,MATCH("Adapters for Fire Control Systems",Products!A:A,0))))</f>
        <v/>
      </c>
      <c r="G51" s="30"/>
      <c r="H51" s="28" t="str">
        <f>IF(B51="","",F51*G51)</f>
        <v/>
      </c>
      <c r="I51" s="2"/>
    </row>
    <row r="52" spans="1:9" x14ac:dyDescent="0.35">
      <c r="A52" s="2"/>
      <c r="B52" s="11"/>
      <c r="C52" s="23" t="str">
        <f>IF(B52="","",VLOOKUP(B52,Products!B:E,2,FALSE))</f>
        <v/>
      </c>
      <c r="D52" s="25" t="str">
        <f>IF(B52="","",VLOOKUP(B52,Products!B:E,3,FALSE))</f>
        <v/>
      </c>
      <c r="E52" s="28" t="str">
        <f>IF(B52="","",VLOOKUP(B52,Products!B:E,4,FALSE))</f>
        <v/>
      </c>
      <c r="F52" s="28" t="str">
        <f>IF(B52="","",E52*(1-INDEX(Products!B:B,MATCH("Adapters for Fire Control Systems",Products!A:A,0))))</f>
        <v/>
      </c>
      <c r="G52" s="30"/>
      <c r="H52" s="28" t="str">
        <f>IF(B52="","",F52*G52)</f>
        <v/>
      </c>
      <c r="I52" s="2"/>
    </row>
    <row r="53" spans="1:9" x14ac:dyDescent="0.35">
      <c r="A53" s="2"/>
      <c r="B53" s="11"/>
      <c r="C53" s="23"/>
      <c r="D53" s="25"/>
      <c r="E53" s="28"/>
      <c r="F53" s="28"/>
      <c r="G53" s="30"/>
      <c r="H53" s="28"/>
      <c r="I53" s="2"/>
    </row>
    <row r="54" spans="1:9" ht="19" thickBot="1" x14ac:dyDescent="0.5">
      <c r="A54" s="7"/>
      <c r="B54" s="13"/>
      <c r="C54" s="21" t="s">
        <v>7</v>
      </c>
      <c r="D54" s="26"/>
      <c r="E54" s="26"/>
      <c r="F54" s="26"/>
      <c r="G54" s="26"/>
      <c r="H54" s="26"/>
      <c r="I54" s="7"/>
    </row>
    <row r="55" spans="1:9" x14ac:dyDescent="0.35">
      <c r="A55" s="2"/>
      <c r="B55" s="14" t="s">
        <v>11</v>
      </c>
      <c r="C55" s="22" t="s">
        <v>12</v>
      </c>
      <c r="D55" s="27" t="s">
        <v>13</v>
      </c>
      <c r="E55" s="27" t="s">
        <v>14</v>
      </c>
      <c r="F55" s="27" t="s">
        <v>25</v>
      </c>
      <c r="G55" s="27" t="s">
        <v>26</v>
      </c>
      <c r="H55" s="27" t="s">
        <v>27</v>
      </c>
      <c r="I55" s="2"/>
    </row>
    <row r="56" spans="1:9" x14ac:dyDescent="0.35">
      <c r="A56" s="2"/>
      <c r="B56" s="11"/>
      <c r="C56" s="23" t="str">
        <f>IF(B56="","",VLOOKUP(B56,Products!B:E,2,FALSE))</f>
        <v/>
      </c>
      <c r="D56" s="25" t="str">
        <f>IF(B56="","",VLOOKUP(B56,Products!B:E,3,FALSE))</f>
        <v/>
      </c>
      <c r="E56" s="28" t="str">
        <f>IF(B56="","",VLOOKUP(B56,Products!B:E,4,FALSE))</f>
        <v/>
      </c>
      <c r="F56" s="28" t="str">
        <f>IF(B56="","",E56*(1-INDEX(Products!B:B,MATCH("Adapters for Building Automation",Products!A:A,0))))</f>
        <v/>
      </c>
      <c r="G56" s="30"/>
      <c r="H56" s="28" t="str">
        <f>IF(B56="","",F56*G56)</f>
        <v/>
      </c>
      <c r="I56" s="2"/>
    </row>
    <row r="57" spans="1:9" x14ac:dyDescent="0.35">
      <c r="A57" s="2"/>
      <c r="B57" s="11"/>
      <c r="C57" s="23" t="str">
        <f>IF(B57="","",VLOOKUP(B57,Products!B:E,2,FALSE))</f>
        <v/>
      </c>
      <c r="D57" s="25" t="str">
        <f>IF(B57="","",VLOOKUP(B57,Products!B:E,3,FALSE))</f>
        <v/>
      </c>
      <c r="E57" s="28" t="str">
        <f>IF(B57="","",VLOOKUP(B57,Products!B:E,4,FALSE))</f>
        <v/>
      </c>
      <c r="F57" s="28" t="str">
        <f>IF(B57="","",E57*(1-INDEX(Products!B:B,MATCH("Adapters for Building Automation",Products!A:A,0))))</f>
        <v/>
      </c>
      <c r="G57" s="30"/>
      <c r="H57" s="28" t="str">
        <f>IF(B57="","",F57*G57)</f>
        <v/>
      </c>
      <c r="I57" s="2"/>
    </row>
    <row r="58" spans="1:9" x14ac:dyDescent="0.35">
      <c r="A58" s="2"/>
      <c r="B58" s="11"/>
      <c r="C58" s="23" t="str">
        <f>IF(B58="","",VLOOKUP(B58,Products!B:E,2,FALSE))</f>
        <v/>
      </c>
      <c r="D58" s="25" t="str">
        <f>IF(B58="","",VLOOKUP(B58,Products!B:E,3,FALSE))</f>
        <v/>
      </c>
      <c r="E58" s="28" t="str">
        <f>IF(B58="","",VLOOKUP(B58,Products!B:E,4,FALSE))</f>
        <v/>
      </c>
      <c r="F58" s="28" t="str">
        <f>IF(B58="","",E58*(1-INDEX(Products!B:B,MATCH("Adapters for Building Automation",Products!A:A,0))))</f>
        <v/>
      </c>
      <c r="G58" s="30"/>
      <c r="H58" s="28" t="str">
        <f>IF(B58="","",F58*G58)</f>
        <v/>
      </c>
      <c r="I58" s="2"/>
    </row>
    <row r="59" spans="1:9" x14ac:dyDescent="0.35">
      <c r="A59" s="2"/>
      <c r="B59" s="11"/>
      <c r="C59" s="23" t="str">
        <f>IF(B59="","",VLOOKUP(B59,Products!B:E,2,FALSE))</f>
        <v/>
      </c>
      <c r="D59" s="25" t="str">
        <f>IF(B59="","",VLOOKUP(B59,Products!B:E,3,FALSE))</f>
        <v/>
      </c>
      <c r="E59" s="28" t="str">
        <f>IF(B59="","",VLOOKUP(B59,Products!B:E,4,FALSE))</f>
        <v/>
      </c>
      <c r="F59" s="28" t="str">
        <f>IF(B59="","",E59*(1-INDEX(Products!B:B,MATCH("Adapters for Building Automation",Products!A:A,0))))</f>
        <v/>
      </c>
      <c r="G59" s="30"/>
      <c r="H59" s="28" t="str">
        <f>IF(B59="","",F59*G59)</f>
        <v/>
      </c>
      <c r="I59" s="2"/>
    </row>
    <row r="60" spans="1:9" x14ac:dyDescent="0.35">
      <c r="A60" s="2"/>
      <c r="B60" s="11"/>
      <c r="C60" s="23" t="str">
        <f>IF(B60="","",VLOOKUP(B60,Products!B:E,2,FALSE))</f>
        <v/>
      </c>
      <c r="D60" s="25" t="str">
        <f>IF(B60="","",VLOOKUP(B60,Products!B:E,3,FALSE))</f>
        <v/>
      </c>
      <c r="E60" s="28" t="str">
        <f>IF(B60="","",VLOOKUP(B60,Products!B:E,4,FALSE))</f>
        <v/>
      </c>
      <c r="F60" s="28" t="str">
        <f>IF(B60="","",E60*(1-INDEX(Products!B:B,MATCH("Adapters for Building Automation",Products!A:A,0))))</f>
        <v/>
      </c>
      <c r="G60" s="30"/>
      <c r="H60" s="28" t="str">
        <f>IF(B60="","",F60*G60)</f>
        <v/>
      </c>
      <c r="I60" s="2"/>
    </row>
    <row r="61" spans="1:9" x14ac:dyDescent="0.35">
      <c r="A61" s="2"/>
      <c r="B61" s="11"/>
      <c r="C61" s="23"/>
      <c r="D61" s="25"/>
      <c r="E61" s="28"/>
      <c r="F61" s="28"/>
      <c r="G61" s="30"/>
      <c r="H61" s="28"/>
      <c r="I61" s="2"/>
    </row>
    <row r="62" spans="1:9" ht="19" thickBot="1" x14ac:dyDescent="0.5">
      <c r="A62" s="7"/>
      <c r="B62" s="13"/>
      <c r="C62" s="21" t="s">
        <v>8</v>
      </c>
      <c r="D62" s="26"/>
      <c r="E62" s="26"/>
      <c r="F62" s="26"/>
      <c r="G62" s="26"/>
      <c r="H62" s="26"/>
      <c r="I62" s="7"/>
    </row>
    <row r="63" spans="1:9" x14ac:dyDescent="0.35">
      <c r="A63" s="2"/>
      <c r="B63" s="14" t="s">
        <v>11</v>
      </c>
      <c r="C63" s="22" t="s">
        <v>12</v>
      </c>
      <c r="D63" s="27" t="s">
        <v>13</v>
      </c>
      <c r="E63" s="27" t="s">
        <v>14</v>
      </c>
      <c r="F63" s="27" t="s">
        <v>25</v>
      </c>
      <c r="G63" s="27" t="s">
        <v>26</v>
      </c>
      <c r="H63" s="27" t="s">
        <v>27</v>
      </c>
      <c r="I63" s="2"/>
    </row>
    <row r="64" spans="1:9" x14ac:dyDescent="0.35">
      <c r="A64" s="2"/>
      <c r="B64" s="11"/>
      <c r="C64" s="23" t="str">
        <f>IF(B64="","",VLOOKUP(B64,Products!B:E,2,FALSE))</f>
        <v/>
      </c>
      <c r="D64" s="25" t="str">
        <f>IF(B64="","",VLOOKUP(B64,Products!B:E,3,FALSE))</f>
        <v/>
      </c>
      <c r="E64" s="28" t="str">
        <f>IF(B64="","",VLOOKUP(B64,Products!B:E,4,FALSE))</f>
        <v/>
      </c>
      <c r="F64" s="28" t="str">
        <f>IF(B64="","",E64*(1-INDEX(Products!B:B,MATCH("Special Adapters",Products!A:A,0))))</f>
        <v/>
      </c>
      <c r="G64" s="30"/>
      <c r="H64" s="28" t="str">
        <f>IF(B64="","",F64*G64)</f>
        <v/>
      </c>
      <c r="I64" s="2"/>
    </row>
    <row r="65" spans="1:9" x14ac:dyDescent="0.35">
      <c r="A65" s="2"/>
      <c r="B65" s="11"/>
      <c r="C65" s="23" t="str">
        <f>IF(B65="","",VLOOKUP(B65,Products!B:E,2,FALSE))</f>
        <v/>
      </c>
      <c r="D65" s="25" t="str">
        <f>IF(B65="","",VLOOKUP(B65,Products!B:E,3,FALSE))</f>
        <v/>
      </c>
      <c r="E65" s="28" t="str">
        <f>IF(B65="","",VLOOKUP(B65,Products!B:E,4,FALSE))</f>
        <v/>
      </c>
      <c r="F65" s="28" t="str">
        <f>IF(B65="","",E65*(1-INDEX(Products!B:B,MATCH("Special Adapters",Products!A:A,0))))</f>
        <v/>
      </c>
      <c r="G65" s="30"/>
      <c r="H65" s="28" t="str">
        <f>IF(B65="","",F65*G65)</f>
        <v/>
      </c>
      <c r="I65" s="2"/>
    </row>
    <row r="66" spans="1:9" x14ac:dyDescent="0.35">
      <c r="A66" s="2"/>
      <c r="B66" s="11"/>
      <c r="C66" s="23" t="str">
        <f>IF(B66="","",VLOOKUP(B66,Products!B:E,2,FALSE))</f>
        <v/>
      </c>
      <c r="D66" s="25" t="str">
        <f>IF(B66="","",VLOOKUP(B66,Products!B:E,3,FALSE))</f>
        <v/>
      </c>
      <c r="E66" s="28" t="str">
        <f>IF(B66="","",VLOOKUP(B66,Products!B:E,4,FALSE))</f>
        <v/>
      </c>
      <c r="F66" s="28" t="str">
        <f>IF(B66="","",E66*(1-INDEX(Products!B:B,MATCH("Special Adapters",Products!A:A,0))))</f>
        <v/>
      </c>
      <c r="G66" s="30"/>
      <c r="H66" s="28" t="str">
        <f>IF(B66="","",F66*G66)</f>
        <v/>
      </c>
      <c r="I66" s="2"/>
    </row>
    <row r="67" spans="1:9" x14ac:dyDescent="0.35">
      <c r="A67" s="2"/>
      <c r="B67" s="11"/>
      <c r="C67" s="23" t="str">
        <f>IF(B67="","",VLOOKUP(B67,Products!B:E,2,FALSE))</f>
        <v/>
      </c>
      <c r="D67" s="25" t="str">
        <f>IF(B67="","",VLOOKUP(B67,Products!B:E,3,FALSE))</f>
        <v/>
      </c>
      <c r="E67" s="28" t="str">
        <f>IF(B67="","",VLOOKUP(B67,Products!B:E,4,FALSE))</f>
        <v/>
      </c>
      <c r="F67" s="28" t="str">
        <f>IF(B67="","",E67*(1-INDEX(Products!B:B,MATCH("Special Adapters",Products!A:A,0))))</f>
        <v/>
      </c>
      <c r="G67" s="30"/>
      <c r="H67" s="28" t="str">
        <f>IF(B67="","",F67*G67)</f>
        <v/>
      </c>
      <c r="I67" s="2"/>
    </row>
    <row r="68" spans="1:9" x14ac:dyDescent="0.35">
      <c r="A68" s="2"/>
      <c r="B68" s="11"/>
      <c r="C68" s="23" t="str">
        <f>IF(B68="","",VLOOKUP(B68,Products!B:E,2,FALSE))</f>
        <v/>
      </c>
      <c r="D68" s="25" t="str">
        <f>IF(B68="","",VLOOKUP(B68,Products!B:E,3,FALSE))</f>
        <v/>
      </c>
      <c r="E68" s="28" t="str">
        <f>IF(B68="","",VLOOKUP(B68,Products!B:E,4,FALSE))</f>
        <v/>
      </c>
      <c r="F68" s="28" t="str">
        <f>IF(B68="","",E68*(1-INDEX(Products!B:B,MATCH("Special Adapters",Products!A:A,0))))</f>
        <v/>
      </c>
      <c r="G68" s="30"/>
      <c r="H68" s="28" t="str">
        <f>IF(B68="","",F68*G68)</f>
        <v/>
      </c>
      <c r="I68" s="2"/>
    </row>
    <row r="69" spans="1:9" x14ac:dyDescent="0.35">
      <c r="A69" s="2"/>
      <c r="B69" s="11"/>
      <c r="C69" s="23"/>
      <c r="D69" s="25"/>
      <c r="E69" s="28"/>
      <c r="F69" s="28"/>
      <c r="G69" s="30"/>
      <c r="H69" s="28"/>
      <c r="I69" s="2"/>
    </row>
    <row r="70" spans="1:9" ht="19" thickBot="1" x14ac:dyDescent="0.5">
      <c r="A70" s="7"/>
      <c r="B70" s="13"/>
      <c r="C70" s="21" t="s">
        <v>9</v>
      </c>
      <c r="D70" s="26"/>
      <c r="E70" s="26"/>
      <c r="F70" s="26"/>
      <c r="G70" s="26"/>
      <c r="H70" s="26"/>
      <c r="I70" s="7"/>
    </row>
    <row r="71" spans="1:9" x14ac:dyDescent="0.35">
      <c r="A71" s="2"/>
      <c r="B71" s="14" t="s">
        <v>11</v>
      </c>
      <c r="C71" s="22" t="s">
        <v>12</v>
      </c>
      <c r="D71" s="27" t="s">
        <v>13</v>
      </c>
      <c r="E71" s="27" t="s">
        <v>14</v>
      </c>
      <c r="F71" s="27" t="s">
        <v>25</v>
      </c>
      <c r="G71" s="27" t="s">
        <v>26</v>
      </c>
      <c r="H71" s="27" t="s">
        <v>27</v>
      </c>
      <c r="I71" s="2"/>
    </row>
    <row r="72" spans="1:9" x14ac:dyDescent="0.35">
      <c r="A72" s="2"/>
      <c r="B72" s="11"/>
      <c r="C72" s="23" t="str">
        <f>IF(B72="","",VLOOKUP(B72,Products!B:E,2,FALSE))</f>
        <v/>
      </c>
      <c r="D72" s="25" t="str">
        <f>IF(B72="","",VLOOKUP(B72,Products!B:E,3,FALSE))</f>
        <v/>
      </c>
      <c r="E72" s="28" t="str">
        <f>IF(B72="","",VLOOKUP(B72,Products!B:E,4,FALSE))</f>
        <v/>
      </c>
      <c r="F72" s="28" t="str">
        <f>IF(B72="","",E72*(1-INDEX(Products!B:B,MATCH("Service Fees",Products!A:A,0))))</f>
        <v/>
      </c>
      <c r="G72" s="30"/>
      <c r="H72" s="28" t="str">
        <f>IF(B72="","",F72*G72)</f>
        <v/>
      </c>
      <c r="I72" s="2"/>
    </row>
    <row r="73" spans="1:9" x14ac:dyDescent="0.35">
      <c r="A73" s="2"/>
      <c r="B73" s="11"/>
      <c r="C73" s="23" t="str">
        <f>IF(B73="","",VLOOKUP(B73,Products!B:E,2,FALSE))</f>
        <v/>
      </c>
      <c r="D73" s="25" t="str">
        <f>IF(B73="","",VLOOKUP(B73,Products!B:E,3,FALSE))</f>
        <v/>
      </c>
      <c r="E73" s="28" t="str">
        <f>IF(B73="","",VLOOKUP(B73,Products!B:E,4,FALSE))</f>
        <v/>
      </c>
      <c r="F73" s="28" t="str">
        <f>IF(B73="","",E73*(1-INDEX(Products!B:B,MATCH("Service Fees",Products!A:A,0))))</f>
        <v/>
      </c>
      <c r="G73" s="30"/>
      <c r="H73" s="28" t="str">
        <f>IF(B73="","",F73*G73)</f>
        <v/>
      </c>
      <c r="I73" s="2"/>
    </row>
    <row r="74" spans="1:9" x14ac:dyDescent="0.35">
      <c r="A74" s="2"/>
      <c r="B74" s="11"/>
      <c r="C74" s="23" t="str">
        <f>IF(B74="","",VLOOKUP(B74,Products!B:E,2,FALSE))</f>
        <v/>
      </c>
      <c r="D74" s="25" t="str">
        <f>IF(B74="","",VLOOKUP(B74,Products!B:E,3,FALSE))</f>
        <v/>
      </c>
      <c r="E74" s="28" t="str">
        <f>IF(B74="","",VLOOKUP(B74,Products!B:E,4,FALSE))</f>
        <v/>
      </c>
      <c r="F74" s="28" t="str">
        <f>IF(B74="","",E74*(1-INDEX(Products!B:B,MATCH("Service Fees",Products!A:A,0))))</f>
        <v/>
      </c>
      <c r="G74" s="30"/>
      <c r="H74" s="28" t="str">
        <f>IF(B74="","",F74*G74)</f>
        <v/>
      </c>
      <c r="I74" s="2"/>
    </row>
    <row r="75" spans="1:9" x14ac:dyDescent="0.35">
      <c r="A75" s="2"/>
      <c r="B75" s="11"/>
      <c r="C75" s="23" t="str">
        <f>IF(B75="","",VLOOKUP(B75,Products!B:E,2,FALSE))</f>
        <v/>
      </c>
      <c r="D75" s="25" t="str">
        <f>IF(B75="","",VLOOKUP(B75,Products!B:E,3,FALSE))</f>
        <v/>
      </c>
      <c r="E75" s="28" t="str">
        <f>IF(B75="","",VLOOKUP(B75,Products!B:E,4,FALSE))</f>
        <v/>
      </c>
      <c r="F75" s="28" t="str">
        <f>IF(B75="","",E75*(1-INDEX(Products!B:B,MATCH("Service Fees",Products!A:A,0))))</f>
        <v/>
      </c>
      <c r="G75" s="30"/>
      <c r="H75" s="28" t="str">
        <f>IF(B75="","",F75*G75)</f>
        <v/>
      </c>
      <c r="I75" s="2"/>
    </row>
    <row r="76" spans="1:9" x14ac:dyDescent="0.35">
      <c r="A76" s="2"/>
      <c r="B76" s="11"/>
      <c r="C76" s="23" t="str">
        <f>IF(B76="","",VLOOKUP(B76,Products!B:E,2,FALSE))</f>
        <v/>
      </c>
      <c r="D76" s="25" t="str">
        <f>IF(B76="","",VLOOKUP(B76,Products!B:E,3,FALSE))</f>
        <v/>
      </c>
      <c r="E76" s="28" t="str">
        <f>IF(B76="","",VLOOKUP(B76,Products!B:E,4,FALSE))</f>
        <v/>
      </c>
      <c r="F76" s="28" t="str">
        <f>IF(B76="","",E76*(1-INDEX(Products!B:B,MATCH("Service Fees",Products!A:A,0))))</f>
        <v/>
      </c>
      <c r="G76" s="30"/>
      <c r="H76" s="28" t="str">
        <f>IF(B76="","",F76*G76)</f>
        <v/>
      </c>
      <c r="I76" s="2"/>
    </row>
    <row r="77" spans="1:9" x14ac:dyDescent="0.35">
      <c r="A77" s="2"/>
      <c r="B77" s="11"/>
      <c r="C77" s="23"/>
      <c r="D77" s="25"/>
      <c r="E77" s="28"/>
      <c r="F77" s="28"/>
      <c r="G77" s="30"/>
      <c r="H77" s="28"/>
      <c r="I77" s="2"/>
    </row>
    <row r="78" spans="1:9" ht="19" thickBot="1" x14ac:dyDescent="0.5">
      <c r="A78" s="7"/>
      <c r="B78" s="13"/>
      <c r="C78" s="21" t="s">
        <v>10</v>
      </c>
      <c r="D78" s="26"/>
      <c r="E78" s="26"/>
      <c r="F78" s="26"/>
      <c r="G78" s="26"/>
      <c r="H78" s="26"/>
      <c r="I78" s="7"/>
    </row>
    <row r="79" spans="1:9" x14ac:dyDescent="0.35">
      <c r="A79" s="2"/>
      <c r="B79" s="14" t="s">
        <v>11</v>
      </c>
      <c r="C79" s="22" t="s">
        <v>12</v>
      </c>
      <c r="D79" s="27" t="s">
        <v>13</v>
      </c>
      <c r="E79" s="27" t="s">
        <v>14</v>
      </c>
      <c r="F79" s="27" t="s">
        <v>25</v>
      </c>
      <c r="G79" s="27" t="s">
        <v>26</v>
      </c>
      <c r="H79" s="27" t="s">
        <v>27</v>
      </c>
      <c r="I79" s="2"/>
    </row>
    <row r="80" spans="1:9" x14ac:dyDescent="0.35">
      <c r="A80" s="2"/>
      <c r="B80" s="11"/>
      <c r="C80" s="23" t="str">
        <f>IF(B80="","",VLOOKUP(B80,Products!B:E,2,FALSE))</f>
        <v/>
      </c>
      <c r="D80" s="25" t="str">
        <f>IF(B80="","",VLOOKUP(B80,Products!B:E,3,FALSE))</f>
        <v/>
      </c>
      <c r="E80" s="28" t="str">
        <f>IF(B80="","",VLOOKUP(B80,Products!B:E,4,FALSE))</f>
        <v/>
      </c>
      <c r="F80" s="28" t="str">
        <f>IF(B80="","",E80*(1-INDEX(Products!B:B,MATCH("Upgrade Fees",Products!A:A,0))))</f>
        <v/>
      </c>
      <c r="G80" s="30"/>
      <c r="H80" s="28" t="str">
        <f>IF(B80="","",F80*G80)</f>
        <v/>
      </c>
      <c r="I80" s="2"/>
    </row>
    <row r="81" spans="1:9" x14ac:dyDescent="0.35">
      <c r="A81" s="2"/>
      <c r="B81" s="11"/>
      <c r="C81" s="23" t="str">
        <f>IF(B81="","",VLOOKUP(B81,Products!B:E,2,FALSE))</f>
        <v/>
      </c>
      <c r="D81" s="25" t="str">
        <f>IF(B81="","",VLOOKUP(B81,Products!B:E,3,FALSE))</f>
        <v/>
      </c>
      <c r="E81" s="28" t="str">
        <f>IF(B81="","",VLOOKUP(B81,Products!B:E,4,FALSE))</f>
        <v/>
      </c>
      <c r="F81" s="28" t="str">
        <f>IF(B81="","",E81*(1-INDEX(Products!B:B,MATCH("Upgrade Fees",Products!A:A,0))))</f>
        <v/>
      </c>
      <c r="G81" s="30"/>
      <c r="H81" s="28" t="str">
        <f>IF(B81="","",F81*G81)</f>
        <v/>
      </c>
      <c r="I81" s="2"/>
    </row>
    <row r="82" spans="1:9" x14ac:dyDescent="0.35">
      <c r="A82" s="2"/>
      <c r="B82" s="11"/>
      <c r="C82" s="23" t="str">
        <f>IF(B82="","",VLOOKUP(B82,Products!B:E,2,FALSE))</f>
        <v/>
      </c>
      <c r="D82" s="25" t="str">
        <f>IF(B82="","",VLOOKUP(B82,Products!B:E,3,FALSE))</f>
        <v/>
      </c>
      <c r="E82" s="28" t="str">
        <f>IF(B82="","",VLOOKUP(B82,Products!B:E,4,FALSE))</f>
        <v/>
      </c>
      <c r="F82" s="28" t="str">
        <f>IF(B82="","",E82*(1-INDEX(Products!B:B,MATCH("Upgrade Fees",Products!A:A,0))))</f>
        <v/>
      </c>
      <c r="G82" s="30"/>
      <c r="H82" s="28" t="str">
        <f>IF(B82="","",F82*G82)</f>
        <v/>
      </c>
      <c r="I82" s="2"/>
    </row>
    <row r="83" spans="1:9" x14ac:dyDescent="0.35">
      <c r="A83" s="2"/>
      <c r="B83" s="11"/>
      <c r="C83" s="23" t="str">
        <f>IF(B83="","",VLOOKUP(B83,Products!B:E,2,FALSE))</f>
        <v/>
      </c>
      <c r="D83" s="25" t="str">
        <f>IF(B83="","",VLOOKUP(B83,Products!B:E,3,FALSE))</f>
        <v/>
      </c>
      <c r="E83" s="28" t="str">
        <f>IF(B83="","",VLOOKUP(B83,Products!B:E,4,FALSE))</f>
        <v/>
      </c>
      <c r="F83" s="28" t="str">
        <f>IF(B83="","",E83*(1-INDEX(Products!B:B,MATCH("Upgrade Fees",Products!A:A,0))))</f>
        <v/>
      </c>
      <c r="G83" s="30"/>
      <c r="H83" s="28" t="str">
        <f>IF(B83="","",F83*G83)</f>
        <v/>
      </c>
      <c r="I83" s="2"/>
    </row>
    <row r="84" spans="1:9" x14ac:dyDescent="0.35">
      <c r="A84" s="2"/>
      <c r="B84" s="11"/>
      <c r="C84" s="23" t="str">
        <f>IF(B84="","",VLOOKUP(B84,Products!B:E,2,FALSE))</f>
        <v/>
      </c>
      <c r="D84" s="25" t="str">
        <f>IF(B84="","",VLOOKUP(B84,Products!B:E,3,FALSE))</f>
        <v/>
      </c>
      <c r="E84" s="28" t="str">
        <f>IF(B84="","",VLOOKUP(B84,Products!B:E,4,FALSE))</f>
        <v/>
      </c>
      <c r="F84" s="28" t="str">
        <f>IF(B84="","",E84*(1-INDEX(Products!B:B,MATCH("Upgrade Fees",Products!A:A,0))))</f>
        <v/>
      </c>
      <c r="G84" s="30"/>
      <c r="H84" s="28" t="str">
        <f>IF(B84="","",F84*G84)</f>
        <v/>
      </c>
      <c r="I84" s="2"/>
    </row>
    <row r="85" spans="1:9" ht="15" thickBot="1" x14ac:dyDescent="0.4">
      <c r="A85" s="7"/>
      <c r="B85" s="12"/>
      <c r="C85" s="24"/>
      <c r="D85" s="8"/>
      <c r="E85" s="29"/>
      <c r="F85" s="29"/>
      <c r="G85" s="31"/>
      <c r="H85" s="29"/>
      <c r="I85" s="7"/>
    </row>
    <row r="86" spans="1:9" ht="19" thickBot="1" x14ac:dyDescent="0.5">
      <c r="A86" s="9"/>
      <c r="B86" s="10"/>
      <c r="C86" s="18" t="s">
        <v>34</v>
      </c>
      <c r="D86" s="19"/>
      <c r="E86" s="19"/>
      <c r="F86" s="19"/>
      <c r="G86" s="16"/>
      <c r="H86" s="17">
        <f>SUM(H12:H21)+SUM(H24:H29)+SUM(H32:H37)+SUM(H40:H45)+SUM(H48:H53)+SUM(H56:H61)+SUM(H64:H69)+SUM(H72:H77)+SUM(H80:H84)</f>
        <v>3360</v>
      </c>
      <c r="I86" s="20"/>
    </row>
    <row r="87" spans="1:9" x14ac:dyDescent="0.35">
      <c r="A87" s="2"/>
      <c r="B87" s="5"/>
      <c r="C87" s="5"/>
      <c r="D87" s="6"/>
      <c r="E87" s="6"/>
      <c r="F87" s="6"/>
      <c r="G87" s="6"/>
      <c r="H87" s="6"/>
      <c r="I87" s="2"/>
    </row>
    <row r="88" spans="1:9" x14ac:dyDescent="0.35">
      <c r="A88" s="2"/>
      <c r="B88" s="5"/>
      <c r="C88" s="5"/>
      <c r="D88" s="6"/>
      <c r="E88" s="6"/>
      <c r="F88" s="6"/>
      <c r="G88" s="6"/>
      <c r="H88" s="6"/>
      <c r="I88" s="2"/>
    </row>
  </sheetData>
  <mergeCells count="1">
    <mergeCell ref="B2:H2"/>
  </mergeCells>
  <pageMargins left="0.75" right="0.75" top="1" bottom="1" header="0.5" footer="0.5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E91A4BFF-2D2E-4DB2-96CC-4BC755923C2F}">
          <x14:formula1>
            <xm:f>Products!$B$28:$B$32</xm:f>
          </x14:formula1>
          <xm:sqref>B24:B30</xm:sqref>
        </x14:dataValidation>
        <x14:dataValidation type="list" allowBlank="1" showInputMessage="1" showErrorMessage="1" xr:uid="{ADF4C09E-65C0-4826-9786-19A7A4661170}">
          <x14:formula1>
            <xm:f>Products!$B$13:$B$26</xm:f>
          </x14:formula1>
          <xm:sqref>B12:B22</xm:sqref>
        </x14:dataValidation>
        <x14:dataValidation type="list" allowBlank="1" showInputMessage="1" showErrorMessage="1" xr:uid="{47A6DC12-41EB-4166-A5C4-79A7FF512E43}">
          <x14:formula1>
            <xm:f>Products!$B$34:$B$38</xm:f>
          </x14:formula1>
          <xm:sqref>B32:B37</xm:sqref>
        </x14:dataValidation>
        <x14:dataValidation type="list" allowBlank="1" showInputMessage="1" showErrorMessage="1" xr:uid="{0B344D65-9ADE-4FCC-AB20-0CC4B514146D}">
          <x14:formula1>
            <xm:f>Products!$B$40:$B$44</xm:f>
          </x14:formula1>
          <xm:sqref>B40:B45</xm:sqref>
        </x14:dataValidation>
        <x14:dataValidation type="list" allowBlank="1" showInputMessage="1" showErrorMessage="1" xr:uid="{94A05FBD-8518-4932-BF8E-534265C4E13F}">
          <x14:formula1>
            <xm:f>Products!$B$46:$B$50</xm:f>
          </x14:formula1>
          <xm:sqref>B48:B53</xm:sqref>
        </x14:dataValidation>
        <x14:dataValidation type="list" allowBlank="1" showInputMessage="1" showErrorMessage="1" xr:uid="{8438F9AA-CD42-4C87-9A11-D0D6060A0A09}">
          <x14:formula1>
            <xm:f>Products!$B$52:$B$56</xm:f>
          </x14:formula1>
          <xm:sqref>B56:B61</xm:sqref>
        </x14:dataValidation>
        <x14:dataValidation type="list" allowBlank="1" showInputMessage="1" showErrorMessage="1" xr:uid="{6FECD8CD-602D-4340-940B-662D19691E1B}">
          <x14:formula1>
            <xm:f>Products!$B$58:$B$62</xm:f>
          </x14:formula1>
          <xm:sqref>B64:B69</xm:sqref>
        </x14:dataValidation>
        <x14:dataValidation type="list" allowBlank="1" showInputMessage="1" showErrorMessage="1" prompt="Select type of service, which the customer requires" xr:uid="{5F73C158-E752-4344-88FA-D8B3510AAE2A}">
          <x14:formula1>
            <xm:f>Products!$B$64:$B$68</xm:f>
          </x14:formula1>
          <xm:sqref>B72:B77</xm:sqref>
        </x14:dataValidation>
        <x14:dataValidation type="list" allowBlank="1" showInputMessage="1" showErrorMessage="1" prompt="Select the appropriate Upgrade package" xr:uid="{06D46403-EEEF-4C3A-84C3-160DF19B2D7D}">
          <x14:formula1>
            <xm:f>Products!$B$70:$B$75</xm:f>
          </x14:formula1>
          <xm:sqref>B80:B85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Products</vt:lpstr>
      <vt:lpstr>Proposal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Jan Pšenička</cp:lastModifiedBy>
  <dcterms:created xsi:type="dcterms:W3CDTF">2025-09-29T12:49:43Z</dcterms:created>
  <dcterms:modified xsi:type="dcterms:W3CDTF">2025-09-30T20:06:44Z</dcterms:modified>
</cp:coreProperties>
</file>